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2" activeTab="8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SEG. PBCA" sheetId="128" r:id="rId10"/>
    <sheet name="Hoja1" sheetId="132" r:id="rId11"/>
  </sheets>
  <externalReferences>
    <externalReference r:id="rId12"/>
    <externalReference r:id="rId13"/>
  </externalReferences>
  <definedNames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9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9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9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9">#REF!</definedName>
    <definedName name="Subsidio10" localSheetId="4">#REF!</definedName>
    <definedName name="Subsidio10" localSheetId="8">#REF!</definedName>
    <definedName name="Subsidio10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9">#REF!</definedName>
    <definedName name="Subsidio11" localSheetId="4">#REF!</definedName>
    <definedName name="Subsidio11" localSheetId="8">#REF!</definedName>
    <definedName name="Subsidio11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9">#REF!</definedName>
    <definedName name="Subsidio12" localSheetId="4">#REF!</definedName>
    <definedName name="Subsidio12" localSheetId="8">#REF!</definedName>
    <definedName name="Subsidio12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9">#REF!</definedName>
    <definedName name="Subsidio2" localSheetId="4">#REF!</definedName>
    <definedName name="Subsidio2" localSheetId="8">#REF!</definedName>
    <definedName name="Subsidio2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9">#REF!</definedName>
    <definedName name="Subsidio3" localSheetId="4">#REF!</definedName>
    <definedName name="Subsidio3" localSheetId="8">#REF!</definedName>
    <definedName name="Subsidio3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9">#REF!</definedName>
    <definedName name="Subsidio4" localSheetId="4">#REF!</definedName>
    <definedName name="Subsidio4" localSheetId="8">#REF!</definedName>
    <definedName name="Subsidio4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9">#REF!</definedName>
    <definedName name="Subsidio5" localSheetId="4">#REF!</definedName>
    <definedName name="Subsidio5" localSheetId="8">#REF!</definedName>
    <definedName name="Subsidio5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9">#REF!</definedName>
    <definedName name="Subsidio6" localSheetId="4">#REF!</definedName>
    <definedName name="Subsidio6" localSheetId="8">#REF!</definedName>
    <definedName name="Subsidio6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9">#REF!</definedName>
    <definedName name="Subsidio7" localSheetId="4">#REF!</definedName>
    <definedName name="Subsidio7" localSheetId="8">#REF!</definedName>
    <definedName name="Subsidio7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9">#REF!</definedName>
    <definedName name="Subsidio8" localSheetId="4">#REF!</definedName>
    <definedName name="Subsidio8" localSheetId="8">#REF!</definedName>
    <definedName name="Subsidio8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9">#REF!</definedName>
    <definedName name="Subsidio9" localSheetId="4">#REF!</definedName>
    <definedName name="Subsidio9" localSheetId="8">#REF!</definedName>
    <definedName name="Subsidio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9">#REF!</definedName>
    <definedName name="TABLA" localSheetId="4">#REF!</definedName>
    <definedName name="TABLA" localSheetId="8">#REF!</definedName>
    <definedName name="TABLA">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9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9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9">#REF!</definedName>
    <definedName name="Tarifa10" localSheetId="4">#REF!</definedName>
    <definedName name="Tarifa10" localSheetId="8">#REF!</definedName>
    <definedName name="Tarifa10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9">#REF!</definedName>
    <definedName name="Tarifa11" localSheetId="4">#REF!</definedName>
    <definedName name="Tarifa11" localSheetId="8">#REF!</definedName>
    <definedName name="Tarifa11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9">#REF!</definedName>
    <definedName name="Tarifa12" localSheetId="4">#REF!</definedName>
    <definedName name="Tarifa12" localSheetId="8">#REF!</definedName>
    <definedName name="Tarifa12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9">#REF!</definedName>
    <definedName name="Tarifa2" localSheetId="4">#REF!</definedName>
    <definedName name="Tarifa2" localSheetId="8">#REF!</definedName>
    <definedName name="Tarifa2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9">#REF!</definedName>
    <definedName name="Tarifa3" localSheetId="4">#REF!</definedName>
    <definedName name="Tarifa3" localSheetId="8">#REF!</definedName>
    <definedName name="Tarifa3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9">#REF!</definedName>
    <definedName name="Tarifa4" localSheetId="4">#REF!</definedName>
    <definedName name="Tarifa4" localSheetId="8">#REF!</definedName>
    <definedName name="Tarifa4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9">#REF!</definedName>
    <definedName name="Tarifa5" localSheetId="4">#REF!</definedName>
    <definedName name="Tarifa5" localSheetId="8">#REF!</definedName>
    <definedName name="Tarifa5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9">#REF!</definedName>
    <definedName name="Tarifa6" localSheetId="4">#REF!</definedName>
    <definedName name="Tarifa6" localSheetId="8">#REF!</definedName>
    <definedName name="Tarifa6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9">#REF!</definedName>
    <definedName name="Tarifa7" localSheetId="4">#REF!</definedName>
    <definedName name="Tarifa7" localSheetId="8">#REF!</definedName>
    <definedName name="Tarifa7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9">#REF!</definedName>
    <definedName name="Tarifa8" localSheetId="4">#REF!</definedName>
    <definedName name="Tarifa8" localSheetId="8">#REF!</definedName>
    <definedName name="Tarifa8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9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E19" i="121" l="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2" i="121" l="1"/>
  <c r="G22" i="121"/>
  <c r="J23" i="121"/>
  <c r="J21" i="121"/>
  <c r="G23" i="121" l="1"/>
  <c r="L21" i="121"/>
  <c r="G21" i="121"/>
  <c r="E20" i="121"/>
  <c r="G20" i="121" s="1"/>
  <c r="D20" i="121" l="1"/>
  <c r="J20" i="121"/>
  <c r="L20" i="121" l="1"/>
  <c r="G18" i="123"/>
  <c r="D18" i="123"/>
  <c r="L18" i="123" l="1"/>
  <c r="E20" i="119" l="1"/>
  <c r="E15" i="128" l="1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5" i="128"/>
  <c r="G15" i="128"/>
  <c r="J14" i="128"/>
  <c r="G14" i="128"/>
  <c r="G13" i="118" l="1"/>
  <c r="J13" i="118" l="1"/>
  <c r="J18" i="120"/>
  <c r="G18" i="120"/>
  <c r="J16" i="121" l="1"/>
  <c r="G16" i="121"/>
  <c r="V17" i="128"/>
  <c r="I17" i="128"/>
  <c r="F17" i="128"/>
  <c r="E17" i="128"/>
  <c r="J13" i="128"/>
  <c r="G13" i="128"/>
  <c r="J12" i="128"/>
  <c r="G12" i="128"/>
  <c r="J11" i="128"/>
  <c r="G11" i="128"/>
  <c r="G17" i="128" l="1"/>
  <c r="J17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21" l="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5" i="131"/>
  <c r="P14" i="131"/>
  <c r="P17" i="131"/>
  <c r="P12" i="131"/>
  <c r="M15" i="119"/>
  <c r="M12" i="121"/>
  <c r="N12" i="121" s="1"/>
  <c r="P12" i="121" s="1"/>
  <c r="R12" i="121" s="1"/>
  <c r="M13" i="119"/>
  <c r="N13" i="119" s="1"/>
  <c r="P13" i="119" s="1"/>
  <c r="R13" i="119" s="1"/>
  <c r="M12" i="119"/>
  <c r="M22" i="121"/>
  <c r="K23" i="121"/>
  <c r="L23" i="121" s="1"/>
  <c r="N23" i="121" s="1"/>
  <c r="P23" i="121" s="1"/>
  <c r="R23" i="121" s="1"/>
  <c r="M21" i="121"/>
  <c r="O21" i="121"/>
  <c r="P21" i="121" s="1"/>
  <c r="R21" i="121" s="1"/>
  <c r="M23" i="121"/>
  <c r="K22" i="121"/>
  <c r="L22" i="121" s="1"/>
  <c r="N22" i="121" s="1"/>
  <c r="P22" i="121" s="1"/>
  <c r="R22" i="121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M15" i="123"/>
  <c r="M16" i="123"/>
  <c r="N16" i="123" s="1"/>
  <c r="O17" i="123"/>
  <c r="P17" i="123" s="1"/>
  <c r="R17" i="123" s="1"/>
  <c r="M17" i="123"/>
  <c r="M12" i="120"/>
  <c r="N12" i="120" s="1"/>
  <c r="P12" i="120" s="1"/>
  <c r="R12" i="120" s="1"/>
  <c r="M14" i="123"/>
  <c r="N14" i="123" s="1"/>
  <c r="P14" i="123" s="1"/>
  <c r="M12" i="123"/>
  <c r="N12" i="123" s="1"/>
  <c r="P12" i="123" s="1"/>
  <c r="R12" i="123" s="1"/>
  <c r="M12" i="118"/>
  <c r="N12" i="118" s="1"/>
  <c r="P12" i="118" s="1"/>
  <c r="M11" i="118"/>
  <c r="N11" i="118" s="1"/>
  <c r="P11" i="118" s="1"/>
  <c r="R11" i="118" s="1"/>
  <c r="L16" i="131"/>
  <c r="M16" i="131" s="1"/>
  <c r="O16" i="131" s="1"/>
  <c r="Q16" i="131" s="1"/>
  <c r="L13" i="131"/>
  <c r="M13" i="131" s="1"/>
  <c r="O13" i="131" s="1"/>
  <c r="L10" i="131"/>
  <c r="L17" i="131"/>
  <c r="M17" i="131" s="1"/>
  <c r="O17" i="131" s="1"/>
  <c r="Q17" i="131" s="1"/>
  <c r="L15" i="131"/>
  <c r="M15" i="131" s="1"/>
  <c r="O15" i="131" s="1"/>
  <c r="Q15" i="131" s="1"/>
  <c r="L18" i="131"/>
  <c r="M18" i="131" s="1"/>
  <c r="O18" i="131" s="1"/>
  <c r="Q18" i="131" s="1"/>
  <c r="L12" i="131"/>
  <c r="M12" i="131" s="1"/>
  <c r="O12" i="131" s="1"/>
  <c r="Q12" i="131" s="1"/>
  <c r="L14" i="131"/>
  <c r="M14" i="131" s="1"/>
  <c r="O14" i="131" s="1"/>
  <c r="Q14" i="131" s="1"/>
  <c r="L11" i="131"/>
  <c r="M11" i="131" s="1"/>
  <c r="O11" i="131" s="1"/>
  <c r="Q11" i="131" s="1"/>
  <c r="Q14" i="128"/>
  <c r="Q15" i="128"/>
  <c r="M14" i="128"/>
  <c r="L15" i="128"/>
  <c r="L14" i="128"/>
  <c r="M15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Q13" i="131" l="1"/>
  <c r="R12" i="118"/>
  <c r="R14" i="123"/>
  <c r="R13" i="123"/>
  <c r="T13" i="123" s="1"/>
  <c r="R16" i="123"/>
  <c r="U16" i="123" s="1"/>
  <c r="W16" i="123" s="1"/>
  <c r="S14" i="131"/>
  <c r="T14" i="131"/>
  <c r="V14" i="131" s="1"/>
  <c r="W14" i="131" s="1"/>
  <c r="S17" i="131"/>
  <c r="W17" i="131" s="1"/>
  <c r="T17" i="131"/>
  <c r="V17" i="131" s="1"/>
  <c r="T11" i="118"/>
  <c r="U11" i="118"/>
  <c r="W11" i="118" s="1"/>
  <c r="T12" i="120"/>
  <c r="U12" i="120"/>
  <c r="W12" i="120" s="1"/>
  <c r="U20" i="121"/>
  <c r="W20" i="121" s="1"/>
  <c r="T20" i="121"/>
  <c r="U13" i="119"/>
  <c r="W13" i="119" s="1"/>
  <c r="T13" i="119"/>
  <c r="P21" i="131"/>
  <c r="U15" i="123"/>
  <c r="W15" i="123" s="1"/>
  <c r="T15" i="123"/>
  <c r="S12" i="131"/>
  <c r="T12" i="131"/>
  <c r="V12" i="131" s="1"/>
  <c r="L21" i="131"/>
  <c r="M10" i="131"/>
  <c r="U12" i="118"/>
  <c r="W12" i="118" s="1"/>
  <c r="T12" i="118"/>
  <c r="U13" i="123"/>
  <c r="W13" i="123" s="1"/>
  <c r="U22" i="121"/>
  <c r="W22" i="121" s="1"/>
  <c r="T22" i="121"/>
  <c r="U23" i="121"/>
  <c r="W23" i="121" s="1"/>
  <c r="T23" i="121"/>
  <c r="T12" i="119"/>
  <c r="U12" i="119"/>
  <c r="W12" i="119" s="1"/>
  <c r="S18" i="131"/>
  <c r="T18" i="131"/>
  <c r="V18" i="131" s="1"/>
  <c r="S13" i="131"/>
  <c r="T13" i="131"/>
  <c r="V13" i="131" s="1"/>
  <c r="U12" i="123"/>
  <c r="W12" i="123" s="1"/>
  <c r="T12" i="123"/>
  <c r="U17" i="123"/>
  <c r="W17" i="123" s="1"/>
  <c r="T17" i="123"/>
  <c r="R10" i="128"/>
  <c r="U15" i="119"/>
  <c r="W15" i="119" s="1"/>
  <c r="T15" i="119"/>
  <c r="S11" i="131"/>
  <c r="T11" i="131"/>
  <c r="V11" i="131" s="1"/>
  <c r="T15" i="131"/>
  <c r="V15" i="131" s="1"/>
  <c r="S15" i="131"/>
  <c r="S16" i="131"/>
  <c r="T16" i="131"/>
  <c r="V16" i="131" s="1"/>
  <c r="U14" i="123"/>
  <c r="W14" i="123" s="1"/>
  <c r="T14" i="123"/>
  <c r="T18" i="123"/>
  <c r="U18" i="123"/>
  <c r="W18" i="123" s="1"/>
  <c r="U21" i="121"/>
  <c r="W21" i="121" s="1"/>
  <c r="T21" i="121"/>
  <c r="U11" i="120"/>
  <c r="W11" i="120" s="1"/>
  <c r="T11" i="120"/>
  <c r="U19" i="121"/>
  <c r="W19" i="121" s="1"/>
  <c r="T19" i="121"/>
  <c r="N14" i="128"/>
  <c r="P14" i="128" s="1"/>
  <c r="R14" i="128" s="1"/>
  <c r="N15" i="128"/>
  <c r="P15" i="128" s="1"/>
  <c r="R15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7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7" i="128"/>
  <c r="N18" i="120"/>
  <c r="P18" i="120" s="1"/>
  <c r="R18" i="120" s="1"/>
  <c r="Q26" i="121"/>
  <c r="Q17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7" i="128"/>
  <c r="W12" i="131" l="1"/>
  <c r="W13" i="131"/>
  <c r="X12" i="118"/>
  <c r="X18" i="123"/>
  <c r="T16" i="123"/>
  <c r="X16" i="123" s="1"/>
  <c r="X17" i="123"/>
  <c r="X13" i="123"/>
  <c r="X20" i="121"/>
  <c r="X22" i="121"/>
  <c r="X12" i="119"/>
  <c r="X11" i="120"/>
  <c r="X14" i="123"/>
  <c r="W15" i="131"/>
  <c r="X15" i="119"/>
  <c r="X13" i="119"/>
  <c r="X12" i="120"/>
  <c r="X12" i="123"/>
  <c r="X23" i="121"/>
  <c r="O10" i="131"/>
  <c r="M21" i="131"/>
  <c r="X15" i="123"/>
  <c r="X19" i="121"/>
  <c r="X21" i="121"/>
  <c r="W16" i="131"/>
  <c r="W11" i="131"/>
  <c r="U10" i="128"/>
  <c r="W10" i="128" s="1"/>
  <c r="T10" i="128"/>
  <c r="X10" i="128" s="1"/>
  <c r="W18" i="131"/>
  <c r="X11" i="118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7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Q10" i="131" l="1"/>
  <c r="O21" i="131"/>
  <c r="X12" i="121"/>
  <c r="X13" i="121"/>
  <c r="X15" i="121"/>
  <c r="X14" i="128"/>
  <c r="X15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7" i="128"/>
  <c r="X18" i="121"/>
  <c r="S10" i="131" l="1"/>
  <c r="T10" i="131"/>
  <c r="Q21" i="131"/>
  <c r="R10" i="121"/>
  <c r="P26" i="121"/>
  <c r="R10" i="123"/>
  <c r="P21" i="123"/>
  <c r="P13" i="127"/>
  <c r="R10" i="127"/>
  <c r="R10" i="118"/>
  <c r="P16" i="118"/>
  <c r="P17" i="128"/>
  <c r="P24" i="119"/>
  <c r="R10" i="119"/>
  <c r="R10" i="120"/>
  <c r="P21" i="120"/>
  <c r="P13" i="124"/>
  <c r="R10" i="124"/>
  <c r="V10" i="131" l="1"/>
  <c r="V21" i="131" s="1"/>
  <c r="T21" i="131"/>
  <c r="W10" i="131"/>
  <c r="W21" i="131" s="1"/>
  <c r="S21" i="131"/>
  <c r="R17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7" i="128"/>
  <c r="W10" i="118"/>
  <c r="W16" i="118" s="1"/>
  <c r="U16" i="118"/>
  <c r="W17" i="128"/>
  <c r="U17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7" i="128"/>
  <c r="X10" i="118"/>
  <c r="X16" i="118" s="1"/>
</calcChain>
</file>

<file path=xl/sharedStrings.xml><?xml version="1.0" encoding="utf-8"?>
<sst xmlns="http://schemas.openxmlformats.org/spreadsheetml/2006/main" count="638" uniqueCount="131">
  <si>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</si>
  <si>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</si>
  <si>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</si>
  <si>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</si>
  <si>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</si>
  <si>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</si>
  <si>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</si>
  <si>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</si>
  <si>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</si>
  <si>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</si>
  <si>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</si>
  <si>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</si>
  <si>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</si>
  <si>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</si>
  <si>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</si>
  <si>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</si>
  <si>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</si>
  <si>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</si>
  <si>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</si>
  <si>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</si>
  <si>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</si>
  <si>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</si>
  <si>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</si>
  <si>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</si>
  <si>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</si>
  <si>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</si>
  <si>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</si>
  <si>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</si>
  <si>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</si>
  <si>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</si>
  <si>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</si>
  <si>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</si>
  <si>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</si>
  <si>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</si>
  <si>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</si>
  <si>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</si>
  <si>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</si>
  <si>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</si>
  <si>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</si>
  <si>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</si>
  <si>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</si>
  <si>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</si>
  <si>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</si>
  <si>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</si>
  <si>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</si>
  <si>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</si>
  <si>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</si>
  <si>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</si>
  <si>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</si>
  <si>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</si>
  <si>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</si>
  <si>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</si>
  <si>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</si>
  <si>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</si>
  <si>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</si>
  <si>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</si>
  <si>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</si>
  <si>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</si>
  <si>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</si>
  <si>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</si>
  <si>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</si>
  <si>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</si>
  <si>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</si>
  <si>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</si>
  <si>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</si>
  <si>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</si>
  <si>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</si>
  <si>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</si>
  <si>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</si>
  <si>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</si>
  <si>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</si>
  <si>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</si>
  <si>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</si>
  <si>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</si>
  <si>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</si>
  <si>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</si>
  <si>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</si>
  <si>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</si>
  <si>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</si>
  <si>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</si>
  <si>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</si>
  <si>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</si>
  <si>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</si>
  <si>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</si>
  <si>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</si>
  <si>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</si>
  <si>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</si>
  <si>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</si>
  <si>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</si>
  <si>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</si>
  <si>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</si>
  <si>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</si>
  <si>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</si>
  <si>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</si>
  <si>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</si>
  <si>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</si>
  <si>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</si>
  <si>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</si>
  <si>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</si>
  <si>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</si>
  <si>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</si>
  <si>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</si>
  <si>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</si>
  <si>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</si>
  <si>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</si>
  <si>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</si>
  <si>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</si>
  <si>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</si>
  <si>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</si>
  <si>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</si>
  <si>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</si>
  <si>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</si>
  <si>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</si>
  <si>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</si>
  <si>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</si>
  <si>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</si>
  <si>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</si>
  <si>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</si>
  <si>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</si>
  <si>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</si>
  <si>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</si>
  <si>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</si>
  <si>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</si>
  <si>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</si>
  <si>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</si>
  <si>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</si>
  <si>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</si>
  <si>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</si>
  <si>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</si>
  <si>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</si>
  <si>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>SUELDO  DEL 01 AL 15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</si>
</sst>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95250</xdr:rowOff>
    </xdr:from>
    <xdr:to>
      <xdr:col>1</xdr:col>
      <xdr:colOff>1298121</xdr:colOff>
      <xdr:row>4</xdr:row>
      <xdr:rowOff>138793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77" t="s">
        <v>11</v>
      </c>
      <c r="C7" s="177"/>
      <c r="D7" s="177"/>
      <c r="E7" s="8"/>
      <c r="F7" s="170" t="s">
        <v>49</v>
      </c>
      <c r="G7" s="171"/>
    </row>
    <row r="8" spans="1:7" ht="14.25" customHeight="1" x14ac:dyDescent="0.2">
      <c r="B8" s="174" t="s">
        <v>10</v>
      </c>
      <c r="C8" s="174"/>
      <c r="D8" s="174"/>
      <c r="E8" s="8"/>
      <c r="F8" s="175" t="s">
        <v>50</v>
      </c>
      <c r="G8" s="176"/>
    </row>
    <row r="9" spans="1:7" ht="8.25" customHeight="1" x14ac:dyDescent="0.2">
      <c r="B9" s="178"/>
      <c r="C9" s="178"/>
      <c r="D9" s="178"/>
      <c r="E9" s="8"/>
      <c r="F9" s="172"/>
      <c r="G9" s="173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77" t="s">
        <v>11</v>
      </c>
      <c r="C44" s="177"/>
      <c r="D44" s="177"/>
      <c r="E44" s="8"/>
      <c r="F44" s="170" t="s">
        <v>54</v>
      </c>
      <c r="G44" s="171"/>
    </row>
    <row r="45" spans="2:7" x14ac:dyDescent="0.2">
      <c r="B45" s="174" t="s">
        <v>10</v>
      </c>
      <c r="C45" s="174"/>
      <c r="D45" s="174"/>
      <c r="E45" s="8"/>
      <c r="F45" s="175" t="s">
        <v>55</v>
      </c>
      <c r="G45" s="176"/>
    </row>
    <row r="46" spans="2:7" ht="5.25" customHeight="1" x14ac:dyDescent="0.2">
      <c r="B46" s="178"/>
      <c r="C46" s="178"/>
      <c r="D46" s="178"/>
      <c r="E46" s="8"/>
      <c r="F46" s="172"/>
      <c r="G46" s="173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B16" workbookViewId="0">
      <selection activeCell="B23" sqref="A23:XFD30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82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31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1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5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5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104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:G15" si="28">SUM(E14:F14)</f>
        <v>5500.56</v>
      </c>
      <c r="H14" s="141"/>
      <c r="I14" s="142">
        <v>0</v>
      </c>
      <c r="J14" s="142">
        <f t="shared" ref="J14:J15" si="29">E14+I14</f>
        <v>5500.56</v>
      </c>
      <c r="K14" s="142">
        <v>5081.41</v>
      </c>
      <c r="L14" s="142">
        <f t="shared" ref="L14:L15" si="30">J14-K14</f>
        <v>419.15000000000055</v>
      </c>
      <c r="M14" s="143">
        <f t="shared" ref="M14:M15" si="31">VLOOKUP(J14,Tarifa1,3)</f>
        <v>0.21360000000000001</v>
      </c>
      <c r="N14" s="142">
        <f t="shared" ref="N14:N15" si="32">L14*M14</f>
        <v>89.530440000000127</v>
      </c>
      <c r="O14" s="142">
        <v>538.20000000000005</v>
      </c>
      <c r="P14" s="142">
        <f t="shared" ref="P14:P15" si="33">N14+O14</f>
        <v>627.73044000000016</v>
      </c>
      <c r="Q14" s="142">
        <f t="shared" ref="Q14:Q15" si="34">VLOOKUP(J14,Credito1,2)</f>
        <v>0</v>
      </c>
      <c r="R14" s="142">
        <f t="shared" ref="R14:R15" si="35">P14-Q14</f>
        <v>627.73044000000016</v>
      </c>
      <c r="S14" s="144"/>
      <c r="T14" s="140">
        <f t="shared" ref="T14:T15" si="36">-IF(R14&gt;0,0,R14)</f>
        <v>0</v>
      </c>
      <c r="U14" s="140">
        <f t="shared" ref="U14:U15" si="37">IF(R14&lt;0,0,R14)</f>
        <v>627.73044000000016</v>
      </c>
      <c r="V14" s="146">
        <v>0</v>
      </c>
      <c r="W14" s="140">
        <f t="shared" ref="W14:W15" si="38">SUM(U14:V14)</f>
        <v>627.73044000000016</v>
      </c>
      <c r="X14" s="140">
        <f t="shared" ref="X14:X15" si="39">G14+T14-W14</f>
        <v>4872.8295600000001</v>
      </c>
      <c r="Y14" s="69"/>
    </row>
    <row r="15" spans="1:31" ht="42.95" customHeight="1" x14ac:dyDescent="0.2">
      <c r="A15" s="120" t="s">
        <v>108</v>
      </c>
      <c r="B15" s="119" t="s">
        <v>98</v>
      </c>
      <c r="C15" s="136">
        <v>15</v>
      </c>
      <c r="D15" s="137">
        <f t="shared" si="12"/>
        <v>366.70400000000001</v>
      </c>
      <c r="E15" s="138">
        <f t="shared" si="25"/>
        <v>5500.56</v>
      </c>
      <c r="F15" s="139">
        <v>0</v>
      </c>
      <c r="G15" s="140">
        <f t="shared" si="28"/>
        <v>5500.56</v>
      </c>
      <c r="H15" s="141"/>
      <c r="I15" s="142">
        <v>0</v>
      </c>
      <c r="J15" s="142">
        <f t="shared" si="29"/>
        <v>5500.56</v>
      </c>
      <c r="K15" s="142">
        <v>5081.41</v>
      </c>
      <c r="L15" s="142">
        <f t="shared" si="30"/>
        <v>419.15000000000055</v>
      </c>
      <c r="M15" s="143">
        <f t="shared" si="31"/>
        <v>0.21360000000000001</v>
      </c>
      <c r="N15" s="142">
        <f t="shared" si="32"/>
        <v>89.530440000000127</v>
      </c>
      <c r="O15" s="142">
        <v>538.20000000000005</v>
      </c>
      <c r="P15" s="142">
        <f t="shared" si="33"/>
        <v>627.73044000000016</v>
      </c>
      <c r="Q15" s="142">
        <f t="shared" si="34"/>
        <v>0</v>
      </c>
      <c r="R15" s="142">
        <f t="shared" si="35"/>
        <v>627.73044000000016</v>
      </c>
      <c r="S15" s="144"/>
      <c r="T15" s="140">
        <f t="shared" si="36"/>
        <v>0</v>
      </c>
      <c r="U15" s="140">
        <f t="shared" si="37"/>
        <v>627.73044000000016</v>
      </c>
      <c r="V15" s="146">
        <v>0</v>
      </c>
      <c r="W15" s="140">
        <f t="shared" si="38"/>
        <v>627.73044000000016</v>
      </c>
      <c r="X15" s="140">
        <f t="shared" si="39"/>
        <v>4872.8295600000001</v>
      </c>
      <c r="Y15" s="69"/>
    </row>
    <row r="16" spans="1:31" ht="35.1" customHeight="1" x14ac:dyDescent="0.2">
      <c r="A16" s="109"/>
      <c r="B16" s="109"/>
      <c r="C16" s="109"/>
      <c r="D16" s="109"/>
      <c r="E16" s="41"/>
      <c r="F16" s="41"/>
      <c r="G16" s="41"/>
      <c r="H16" s="41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35.1" customHeight="1" thickBot="1" x14ac:dyDescent="0.25">
      <c r="A17" s="179" t="s">
        <v>44</v>
      </c>
      <c r="B17" s="180"/>
      <c r="C17" s="180"/>
      <c r="D17" s="181"/>
      <c r="E17" s="111">
        <f>SUM(E10:E16)</f>
        <v>33872.800000000003</v>
      </c>
      <c r="F17" s="111">
        <f>SUM(F10:F16)</f>
        <v>0</v>
      </c>
      <c r="G17" s="111">
        <f>SUM(G10:G16)</f>
        <v>33872.800000000003</v>
      </c>
      <c r="H17" s="112"/>
      <c r="I17" s="113">
        <f t="shared" ref="I17:R17" si="40">SUM(I10:I16)</f>
        <v>0</v>
      </c>
      <c r="J17" s="113">
        <f t="shared" si="40"/>
        <v>33872.800000000003</v>
      </c>
      <c r="K17" s="113">
        <f t="shared" si="40"/>
        <v>30488.46</v>
      </c>
      <c r="L17" s="113">
        <f t="shared" si="40"/>
        <v>3384.3400000000038</v>
      </c>
      <c r="M17" s="113">
        <f t="shared" si="40"/>
        <v>1.2816000000000001</v>
      </c>
      <c r="N17" s="113">
        <f t="shared" si="40"/>
        <v>722.89502400000083</v>
      </c>
      <c r="O17" s="113">
        <f t="shared" si="40"/>
        <v>3229.2</v>
      </c>
      <c r="P17" s="113">
        <f t="shared" si="40"/>
        <v>3952.0950240000016</v>
      </c>
      <c r="Q17" s="113">
        <f t="shared" si="40"/>
        <v>0</v>
      </c>
      <c r="R17" s="113">
        <f t="shared" si="40"/>
        <v>3952.0950240000016</v>
      </c>
      <c r="S17" s="112"/>
      <c r="T17" s="111">
        <f>SUM(T10:T16)</f>
        <v>0</v>
      </c>
      <c r="U17" s="111">
        <f>SUM(U10:U16)</f>
        <v>3952.0950240000016</v>
      </c>
      <c r="V17" s="111">
        <f>SUM(V10:V16)</f>
        <v>0</v>
      </c>
      <c r="W17" s="111">
        <f>SUM(W10:W16)</f>
        <v>3952.0950240000016</v>
      </c>
      <c r="X17" s="111">
        <f>SUM(X10:X16)</f>
        <v>29920.704976000001</v>
      </c>
    </row>
    <row r="18" spans="1:24" ht="13.5" thickTop="1" x14ac:dyDescent="0.2"/>
  </sheetData>
  <mergeCells count="7">
    <mergeCell ref="A17:D17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22" workbookViewId="0">
      <selection activeCell="B30" sqref="A30:XFD35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82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31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1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31" ht="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115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59">
        <v>15</v>
      </c>
      <c r="D17" s="137">
        <f t="shared" si="2"/>
        <v>154.33599999999998</v>
      </c>
      <c r="E17" s="160">
        <f>2226*104%</f>
        <v>2315.04</v>
      </c>
      <c r="F17" s="161">
        <v>0</v>
      </c>
      <c r="G17" s="160">
        <f>SUM(E17:F17)</f>
        <v>2315.04</v>
      </c>
      <c r="H17" s="162"/>
      <c r="I17" s="160">
        <v>0</v>
      </c>
      <c r="J17" s="160">
        <f t="shared" si="3"/>
        <v>2315.04</v>
      </c>
      <c r="K17" s="160">
        <f t="shared" ref="K17:K20" si="25">VLOOKUP(J17,Tarifa1,1)</f>
        <v>2105.21</v>
      </c>
      <c r="L17" s="160">
        <f t="shared" si="13"/>
        <v>209.82999999999993</v>
      </c>
      <c r="M17" s="163">
        <f t="shared" si="0"/>
        <v>0.10879999999999999</v>
      </c>
      <c r="N17" s="160">
        <f t="shared" si="14"/>
        <v>22.829503999999989</v>
      </c>
      <c r="O17" s="160">
        <f t="shared" ref="O17:O18" si="26">VLOOKUP(J17,Tarifa1,2)</f>
        <v>123.61499999999999</v>
      </c>
      <c r="P17" s="160">
        <f t="shared" si="15"/>
        <v>146.44450399999999</v>
      </c>
      <c r="Q17" s="160">
        <v>174.75</v>
      </c>
      <c r="R17" s="160">
        <f t="shared" si="16"/>
        <v>-28.305496000000005</v>
      </c>
      <c r="S17" s="164"/>
      <c r="T17" s="160">
        <f t="shared" si="17"/>
        <v>28.305496000000005</v>
      </c>
      <c r="U17" s="160">
        <f t="shared" si="18"/>
        <v>0</v>
      </c>
      <c r="V17" s="165">
        <v>0</v>
      </c>
      <c r="W17" s="160">
        <f t="shared" si="19"/>
        <v>0</v>
      </c>
      <c r="X17" s="160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123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79" t="s">
        <v>44</v>
      </c>
      <c r="B24" s="180"/>
      <c r="C24" s="180"/>
      <c r="D24" s="181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B21" sqref="A21:XFD27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79" t="s">
        <v>44</v>
      </c>
      <c r="B13" s="180"/>
      <c r="C13" s="180"/>
      <c r="D13" s="181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25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31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1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2"/>
      <c r="D19" s="153"/>
      <c r="E19" s="154"/>
      <c r="F19" s="141"/>
      <c r="G19" s="141"/>
      <c r="H19" s="141"/>
      <c r="I19" s="155"/>
      <c r="J19" s="155"/>
      <c r="K19" s="155"/>
      <c r="L19" s="155"/>
      <c r="M19" s="156"/>
      <c r="N19" s="155"/>
      <c r="O19" s="155"/>
      <c r="P19" s="155"/>
      <c r="Q19" s="155"/>
      <c r="R19" s="155"/>
      <c r="S19" s="157"/>
      <c r="T19" s="141"/>
      <c r="U19" s="141"/>
      <c r="V19" s="141"/>
      <c r="W19" s="141"/>
      <c r="X19" s="158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79" t="s">
        <v>44</v>
      </c>
      <c r="B21" s="180"/>
      <c r="C21" s="180"/>
      <c r="D21" s="181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6"/>
      <c r="B22" s="166"/>
      <c r="C22" s="166"/>
      <c r="D22" s="166"/>
      <c r="E22" s="167"/>
      <c r="F22" s="167"/>
      <c r="G22" s="16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7"/>
      <c r="T22" s="167"/>
      <c r="U22" s="167"/>
      <c r="V22" s="167"/>
      <c r="W22" s="167"/>
      <c r="X22" s="167"/>
      <c r="Y22" s="5"/>
    </row>
    <row r="23" spans="1:25" ht="27" customHeight="1" x14ac:dyDescent="0.2">
      <c r="A23" s="166"/>
      <c r="B23" s="166"/>
      <c r="C23" s="166"/>
      <c r="D23" s="166"/>
      <c r="E23" s="167"/>
      <c r="F23" s="167"/>
      <c r="G23" s="167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7"/>
      <c r="T23" s="167"/>
      <c r="U23" s="167"/>
      <c r="V23" s="167"/>
      <c r="W23" s="167"/>
      <c r="X23" s="167"/>
      <c r="Y23" s="5"/>
    </row>
    <row r="24" spans="1:25" ht="27" customHeight="1" x14ac:dyDescent="0.2">
      <c r="A24" s="166"/>
      <c r="B24" s="166"/>
      <c r="C24" s="166"/>
      <c r="D24" s="166"/>
      <c r="E24" s="167"/>
      <c r="F24" s="167"/>
      <c r="G24" s="167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7"/>
      <c r="T24" s="167"/>
      <c r="U24" s="167"/>
      <c r="V24" s="167"/>
      <c r="W24" s="167"/>
      <c r="X24" s="167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31" workbookViewId="0">
      <selection activeCell="G37" sqref="G37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31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1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31" x14ac:dyDescent="0.2">
      <c r="A7" s="30" t="s">
        <v>129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100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101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102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0</v>
      </c>
      <c r="G12" s="99">
        <f>SUM(E12:F12)</f>
        <v>2791.36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2737.09312</v>
      </c>
      <c r="Y12" s="114"/>
    </row>
    <row r="13" spans="1:31" ht="36.950000000000003" customHeight="1" x14ac:dyDescent="0.2">
      <c r="A13" s="120" t="s">
        <v>103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104</v>
      </c>
      <c r="B14" s="82" t="s">
        <v>94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105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500</v>
      </c>
      <c r="W15" s="99">
        <f>SUM(U15:V15)</f>
        <v>505.43443200000002</v>
      </c>
      <c r="X15" s="99">
        <f>G15+T15-W15</f>
        <v>1974.9655680000001</v>
      </c>
      <c r="Y15" s="114"/>
    </row>
    <row r="16" spans="1:31" ht="36.950000000000003" customHeight="1" x14ac:dyDescent="0.2">
      <c r="A16" s="120" t="s">
        <v>106</v>
      </c>
      <c r="B16" s="82" t="s">
        <v>128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107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108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109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110</v>
      </c>
      <c r="B20" s="82" t="s">
        <v>119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0</v>
      </c>
      <c r="W20" s="99">
        <f t="shared" ref="W20:W23" si="28">SUM(U20:V20)</f>
        <v>88.212479999999999</v>
      </c>
      <c r="X20" s="88">
        <f>G20+T20-W20</f>
        <v>3015.14752</v>
      </c>
      <c r="Y20" s="114"/>
    </row>
    <row r="21" spans="1:25" ht="36.950000000000003" customHeight="1" x14ac:dyDescent="0.2">
      <c r="A21" s="120" t="s">
        <v>123</v>
      </c>
      <c r="B21" s="82" t="s">
        <v>126</v>
      </c>
      <c r="C21" s="95"/>
      <c r="D21" s="85"/>
      <c r="E21" s="138">
        <v>2585.21</v>
      </c>
      <c r="F21" s="139">
        <v>0</v>
      </c>
      <c r="G21" s="140">
        <f t="shared" ref="G21" si="29">SUM(E21:F21)</f>
        <v>2585.21</v>
      </c>
      <c r="H21" s="141"/>
      <c r="I21" s="142">
        <v>0</v>
      </c>
      <c r="J21" s="142">
        <f t="shared" ref="J21:J23" si="30">E21+I21</f>
        <v>2585.21</v>
      </c>
      <c r="K21" s="142">
        <v>2077.5100000000002</v>
      </c>
      <c r="L21" s="142">
        <f t="shared" ref="L21:L23" si="31">J21-K21</f>
        <v>507.69999999999982</v>
      </c>
      <c r="M21" s="143">
        <f t="shared" ref="M21:M23" si="32">VLOOKUP(J21,Tarifa1,3)</f>
        <v>0.10879999999999999</v>
      </c>
      <c r="N21" s="142">
        <v>121.95</v>
      </c>
      <c r="O21" s="142">
        <f t="shared" ref="O21" si="33">VLOOKUP(J21,Tarifa1,2)</f>
        <v>123.61499999999999</v>
      </c>
      <c r="P21" s="142">
        <f t="shared" ref="P21:P23" si="34">N21+O21</f>
        <v>245.565</v>
      </c>
      <c r="Q21" s="142">
        <v>160.35</v>
      </c>
      <c r="R21" s="142">
        <f t="shared" ref="R21:R23" si="35">P21-Q21</f>
        <v>85.215000000000003</v>
      </c>
      <c r="S21" s="144"/>
      <c r="T21" s="140">
        <f t="shared" ref="T21:T23" si="36">-IF(R21&gt;0,0,R21)</f>
        <v>0</v>
      </c>
      <c r="U21" s="140">
        <f t="shared" ref="U21:U23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3" si="38">G21+T21-W21</f>
        <v>2499.9949999999999</v>
      </c>
      <c r="Y21" s="114"/>
    </row>
    <row r="22" spans="1:25" ht="36.950000000000003" customHeight="1" x14ac:dyDescent="0.2">
      <c r="A22" s="120" t="s">
        <v>124</v>
      </c>
      <c r="B22" s="82" t="s">
        <v>127</v>
      </c>
      <c r="C22" s="95"/>
      <c r="D22" s="85"/>
      <c r="E22" s="97">
        <v>841.8</v>
      </c>
      <c r="F22" s="98">
        <v>450</v>
      </c>
      <c r="G22" s="99">
        <f t="shared" ref="G22" si="39">SUM(E22:F22)</f>
        <v>1291.8</v>
      </c>
      <c r="H22" s="89"/>
      <c r="I22" s="90">
        <v>0</v>
      </c>
      <c r="J22" s="90">
        <f t="shared" ref="J22" si="40">E22+I22</f>
        <v>841.8</v>
      </c>
      <c r="K22" s="90">
        <f t="shared" ref="K22" si="41">VLOOKUP(J22,Tarifa1,1)</f>
        <v>248.04</v>
      </c>
      <c r="L22" s="90">
        <f t="shared" ref="L22" si="42">J22-K22</f>
        <v>593.76</v>
      </c>
      <c r="M22" s="91">
        <f t="shared" ref="M22" si="43">VLOOKUP(J22,Tarifa1,3)</f>
        <v>6.4000000000000001E-2</v>
      </c>
      <c r="N22" s="90">
        <f t="shared" ref="N22" si="44">L22*M22</f>
        <v>38.000639999999997</v>
      </c>
      <c r="O22" s="90">
        <v>4.6500000000000004</v>
      </c>
      <c r="P22" s="90">
        <f t="shared" ref="P22" si="45">N22+O22</f>
        <v>42.650639999999996</v>
      </c>
      <c r="Q22" s="90">
        <v>200.85</v>
      </c>
      <c r="R22" s="90">
        <f t="shared" ref="R22" si="46">P22-Q22</f>
        <v>-158.19936000000001</v>
      </c>
      <c r="S22" s="92"/>
      <c r="T22" s="88">
        <f t="shared" ref="T22" si="47">-IF(R22&gt;0,0,R22)</f>
        <v>158.19936000000001</v>
      </c>
      <c r="U22" s="88">
        <f t="shared" ref="U22" si="48">IF(R22&lt;0,0,R22)</f>
        <v>0</v>
      </c>
      <c r="V22" s="100">
        <v>0</v>
      </c>
      <c r="W22" s="99">
        <f t="shared" ref="W22" si="49">SUM(U22:V22)</f>
        <v>0</v>
      </c>
      <c r="X22" s="99">
        <f t="shared" ref="X22" si="50">G22+T22-W22</f>
        <v>1449.99936</v>
      </c>
      <c r="Y22" s="114"/>
    </row>
    <row r="23" spans="1:25" ht="36.950000000000003" customHeight="1" x14ac:dyDescent="0.2">
      <c r="A23" s="120" t="s">
        <v>125</v>
      </c>
      <c r="B23" s="82" t="s">
        <v>126</v>
      </c>
      <c r="C23" s="95"/>
      <c r="D23" s="85"/>
      <c r="E23" s="97">
        <v>1055.6400000000001</v>
      </c>
      <c r="F23" s="98">
        <v>450</v>
      </c>
      <c r="G23" s="99">
        <f t="shared" ref="G23" si="51">SUM(E23:F23)</f>
        <v>1505.64</v>
      </c>
      <c r="H23" s="89"/>
      <c r="I23" s="90">
        <v>0</v>
      </c>
      <c r="J23" s="90">
        <f t="shared" si="30"/>
        <v>1055.6400000000001</v>
      </c>
      <c r="K23" s="90">
        <f t="shared" ref="K23" si="52">VLOOKUP(J23,Tarifa1,1)</f>
        <v>248.04</v>
      </c>
      <c r="L23" s="90">
        <f t="shared" si="31"/>
        <v>807.60000000000014</v>
      </c>
      <c r="M23" s="91">
        <f t="shared" si="32"/>
        <v>6.4000000000000001E-2</v>
      </c>
      <c r="N23" s="90">
        <f t="shared" ref="N23" si="53">L23*M23</f>
        <v>51.686400000000013</v>
      </c>
      <c r="O23" s="90">
        <v>4.6500000000000004</v>
      </c>
      <c r="P23" s="90">
        <f t="shared" si="34"/>
        <v>56.336400000000012</v>
      </c>
      <c r="Q23" s="90">
        <v>200.7</v>
      </c>
      <c r="R23" s="90">
        <f t="shared" si="35"/>
        <v>-144.36359999999996</v>
      </c>
      <c r="S23" s="92"/>
      <c r="T23" s="88">
        <f t="shared" si="36"/>
        <v>144.36359999999996</v>
      </c>
      <c r="U23" s="88">
        <f t="shared" si="37"/>
        <v>0</v>
      </c>
      <c r="V23" s="100">
        <v>0</v>
      </c>
      <c r="W23" s="99">
        <f t="shared" si="28"/>
        <v>0</v>
      </c>
      <c r="X23" s="99">
        <f t="shared" si="38"/>
        <v>1650.0036</v>
      </c>
      <c r="Y23" s="114"/>
    </row>
    <row r="24" spans="1:25" ht="27" customHeight="1" x14ac:dyDescent="0.2">
      <c r="A24" s="101"/>
      <c r="B24" s="59"/>
      <c r="C24" s="101"/>
      <c r="D24" s="102"/>
      <c r="E24" s="103"/>
      <c r="F24" s="104"/>
      <c r="G24" s="104"/>
      <c r="H24" s="89"/>
      <c r="I24" s="105"/>
      <c r="J24" s="106"/>
      <c r="K24" s="106"/>
      <c r="L24" s="106"/>
      <c r="M24" s="107"/>
      <c r="N24" s="106"/>
      <c r="O24" s="106"/>
      <c r="P24" s="106"/>
      <c r="Q24" s="106"/>
      <c r="R24" s="106"/>
      <c r="S24" s="108"/>
      <c r="T24" s="104"/>
      <c r="U24" s="104"/>
      <c r="V24" s="104"/>
      <c r="W24" s="104"/>
      <c r="X24" s="50"/>
      <c r="Y24" s="5"/>
    </row>
    <row r="25" spans="1:25" ht="27" customHeight="1" x14ac:dyDescent="0.2">
      <c r="A25" s="109"/>
      <c r="B25" s="109"/>
      <c r="C25" s="110"/>
      <c r="D25" s="109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79" t="s">
        <v>44</v>
      </c>
      <c r="B26" s="180"/>
      <c r="C26" s="180"/>
      <c r="D26" s="181"/>
      <c r="E26" s="111">
        <f>SUM(E10:E25)</f>
        <v>38298.250000000007</v>
      </c>
      <c r="F26" s="111">
        <f>SUM(F10:F25)</f>
        <v>900</v>
      </c>
      <c r="G26" s="111">
        <f>SUM(G10:G25)</f>
        <v>39198.250000000007</v>
      </c>
      <c r="H26" s="112"/>
      <c r="I26" s="113">
        <f t="shared" ref="I26:R26" si="54">SUM(I10:I25)</f>
        <v>0</v>
      </c>
      <c r="J26" s="113">
        <f t="shared" si="54"/>
        <v>38298.250000000007</v>
      </c>
      <c r="K26" s="113">
        <f t="shared" si="54"/>
        <v>28573.200000000012</v>
      </c>
      <c r="L26" s="113">
        <f t="shared" si="54"/>
        <v>9725.0499999999993</v>
      </c>
      <c r="M26" s="113">
        <f t="shared" si="54"/>
        <v>1.536</v>
      </c>
      <c r="N26" s="113">
        <f t="shared" si="54"/>
        <v>1092.1991520000001</v>
      </c>
      <c r="O26" s="113">
        <f t="shared" si="54"/>
        <v>1816.9650000000006</v>
      </c>
      <c r="P26" s="113">
        <f t="shared" si="54"/>
        <v>2909.1641519999998</v>
      </c>
      <c r="Q26" s="113">
        <f t="shared" si="54"/>
        <v>1654.35</v>
      </c>
      <c r="R26" s="113">
        <f t="shared" si="54"/>
        <v>1254.8141519999999</v>
      </c>
      <c r="S26" s="112"/>
      <c r="T26" s="111">
        <f>SUM(T10:T25)</f>
        <v>302.56295999999998</v>
      </c>
      <c r="U26" s="111">
        <f>SUM(U10:U25)</f>
        <v>1557.3771119999999</v>
      </c>
      <c r="V26" s="111">
        <f>SUM(V10:V25)</f>
        <v>500</v>
      </c>
      <c r="W26" s="111">
        <f>SUM(W10:W25)</f>
        <v>2057.3771120000001</v>
      </c>
      <c r="X26" s="111">
        <f>SUM(X10:X25)</f>
        <v>37443.435848000008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E31" sqref="E31:F3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32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2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118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117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113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114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122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116</v>
      </c>
      <c r="C17" s="136">
        <v>15</v>
      </c>
      <c r="D17" s="137">
        <f t="shared" si="11"/>
        <v>172.16368000000003</v>
      </c>
      <c r="E17" s="138">
        <f>2483.13*104%</f>
        <v>2582.4552000000003</v>
      </c>
      <c r="F17" s="139">
        <v>0</v>
      </c>
      <c r="G17" s="140">
        <f t="shared" ref="G17" si="53">SUM(E17:F17)</f>
        <v>2582.4552000000003</v>
      </c>
      <c r="H17" s="141"/>
      <c r="I17" s="142">
        <v>0</v>
      </c>
      <c r="J17" s="142">
        <f t="shared" ref="J17" si="54">E17+I17</f>
        <v>2582.4552000000003</v>
      </c>
      <c r="K17" s="142">
        <v>2077.5100000000002</v>
      </c>
      <c r="L17" s="142">
        <f t="shared" si="48"/>
        <v>504.94520000000011</v>
      </c>
      <c r="M17" s="143">
        <f t="shared" si="49"/>
        <v>0.10879999999999999</v>
      </c>
      <c r="N17" s="142">
        <v>121.95</v>
      </c>
      <c r="O17" s="142">
        <f t="shared" ref="O17" si="55">VLOOKUP(J17,Tarifa1,2)</f>
        <v>123.61499999999999</v>
      </c>
      <c r="P17" s="142">
        <f t="shared" ref="P17" si="56">N17+O17</f>
        <v>245.565</v>
      </c>
      <c r="Q17" s="142">
        <v>160.35</v>
      </c>
      <c r="R17" s="142">
        <f t="shared" si="52"/>
        <v>85.215000000000003</v>
      </c>
      <c r="S17" s="144"/>
      <c r="T17" s="140">
        <f t="shared" si="44"/>
        <v>0</v>
      </c>
      <c r="U17" s="140">
        <f t="shared" si="45"/>
        <v>85.215000000000003</v>
      </c>
      <c r="V17" s="146">
        <v>0</v>
      </c>
      <c r="W17" s="140">
        <f t="shared" si="46"/>
        <v>85.215000000000003</v>
      </c>
      <c r="X17" s="140">
        <f t="shared" si="47"/>
        <v>2497.2402000000002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121</v>
      </c>
      <c r="C18" s="136">
        <v>15</v>
      </c>
      <c r="D18" s="137">
        <f t="shared" ref="D18" si="57">E18/C18</f>
        <v>142.67066666666668</v>
      </c>
      <c r="E18" s="138">
        <v>2140.06</v>
      </c>
      <c r="F18" s="139">
        <v>0</v>
      </c>
      <c r="G18" s="140">
        <f t="shared" ref="G18" si="58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9">J18-K18</f>
        <v>62.549999999999727</v>
      </c>
      <c r="M18" s="143">
        <f t="shared" ref="M18" si="60">VLOOKUP(J18,Tarifa1,3)</f>
        <v>0.10879999999999999</v>
      </c>
      <c r="N18" s="142">
        <f t="shared" ref="N18" si="61">L18*M18</f>
        <v>6.8054399999999697</v>
      </c>
      <c r="O18" s="142">
        <v>121.95</v>
      </c>
      <c r="P18" s="142">
        <f t="shared" ref="P18" si="62">N18+O18</f>
        <v>128.75543999999996</v>
      </c>
      <c r="Q18" s="142">
        <v>188.7</v>
      </c>
      <c r="R18" s="142">
        <f t="shared" ref="R18" si="63">P18-Q18</f>
        <v>-59.944560000000024</v>
      </c>
      <c r="S18" s="144"/>
      <c r="T18" s="140">
        <f t="shared" ref="T18" si="64">-IF(R18&gt;0,0,R18)</f>
        <v>59.944560000000024</v>
      </c>
      <c r="U18" s="140">
        <f t="shared" ref="U18" si="65">IF(R18&lt;0,0,R18)</f>
        <v>0</v>
      </c>
      <c r="V18" s="146">
        <v>0</v>
      </c>
      <c r="W18" s="140">
        <f t="shared" ref="W18" si="66">SUM(U18:V18)</f>
        <v>0</v>
      </c>
      <c r="X18" s="140">
        <f t="shared" ref="X18" si="67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79" t="s">
        <v>44</v>
      </c>
      <c r="B21" s="180"/>
      <c r="C21" s="180"/>
      <c r="D21" s="181"/>
      <c r="E21" s="111">
        <f>SUM(E10:E20)</f>
        <v>43488.592399999994</v>
      </c>
      <c r="F21" s="111">
        <f>SUM(F10:F20)</f>
        <v>0</v>
      </c>
      <c r="G21" s="111">
        <f>SUM(G10:G20)</f>
        <v>43488.592399999994</v>
      </c>
      <c r="H21" s="112"/>
      <c r="I21" s="113">
        <f t="shared" ref="I21:R21" si="68">SUM(I10:I20)</f>
        <v>0</v>
      </c>
      <c r="J21" s="113">
        <f t="shared" si="68"/>
        <v>43488.592399999994</v>
      </c>
      <c r="K21" s="113">
        <f t="shared" si="68"/>
        <v>37457.19</v>
      </c>
      <c r="L21" s="113">
        <f t="shared" si="68"/>
        <v>6031.4024000000009</v>
      </c>
      <c r="M21" s="113">
        <f t="shared" si="68"/>
        <v>1.6248000000000002</v>
      </c>
      <c r="N21" s="113">
        <f t="shared" si="68"/>
        <v>1296.7063136000002</v>
      </c>
      <c r="O21" s="113">
        <f t="shared" si="68"/>
        <v>3617.8649999999998</v>
      </c>
      <c r="P21" s="113">
        <f t="shared" si="68"/>
        <v>4721.3654256</v>
      </c>
      <c r="Q21" s="113">
        <f t="shared" si="68"/>
        <v>349.04999999999995</v>
      </c>
      <c r="R21" s="113">
        <f t="shared" si="68"/>
        <v>4372.3154256000007</v>
      </c>
      <c r="S21" s="112"/>
      <c r="T21" s="111">
        <f>SUM(T10:T20)</f>
        <v>59.944560000000024</v>
      </c>
      <c r="U21" s="111">
        <f>SUM(U10:U20)</f>
        <v>4432.2599856000006</v>
      </c>
      <c r="V21" s="111">
        <f>SUM(V10:V20)</f>
        <v>0</v>
      </c>
      <c r="W21" s="111">
        <f>SUM(W10:W20)</f>
        <v>4432.2599856000006</v>
      </c>
      <c r="X21" s="111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B21" sqref="A21:XFD26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79" t="s">
        <v>44</v>
      </c>
      <c r="B16" s="180"/>
      <c r="C16" s="180"/>
      <c r="D16" s="181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28" workbookViewId="0">
      <selection activeCell="B27" sqref="A27:XFD32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spans="1:25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5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84" t="s">
        <v>1</v>
      </c>
      <c r="F6" s="186"/>
      <c r="G6" s="26"/>
      <c r="H6" s="27" t="s">
        <v>25</v>
      </c>
      <c r="I6" s="28"/>
      <c r="J6" s="187" t="s">
        <v>9</v>
      </c>
      <c r="K6" s="188"/>
      <c r="L6" s="188"/>
      <c r="M6" s="188"/>
      <c r="N6" s="188"/>
      <c r="O6" s="189"/>
      <c r="P6" s="27" t="s">
        <v>29</v>
      </c>
      <c r="Q6" s="27" t="s">
        <v>10</v>
      </c>
      <c r="R6" s="29"/>
      <c r="S6" s="25" t="s">
        <v>53</v>
      </c>
      <c r="T6" s="190" t="s">
        <v>2</v>
      </c>
      <c r="U6" s="191"/>
      <c r="V6" s="192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79" t="s">
        <v>44</v>
      </c>
      <c r="B21" s="180"/>
      <c r="C21" s="180"/>
      <c r="D21" s="181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B10" workbookViewId="0">
      <selection activeCell="Y19" sqref="Y19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82" t="s">
        <v>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5" ht="18" x14ac:dyDescent="0.25">
      <c r="A2" s="182" t="s">
        <v>66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15" x14ac:dyDescent="0.2">
      <c r="A3" s="183" t="s">
        <v>130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84" t="s">
        <v>1</v>
      </c>
      <c r="F6" s="185"/>
      <c r="G6" s="186"/>
      <c r="H6" s="26"/>
      <c r="I6" s="27" t="s">
        <v>25</v>
      </c>
      <c r="J6" s="28"/>
      <c r="K6" s="187" t="s">
        <v>9</v>
      </c>
      <c r="L6" s="188"/>
      <c r="M6" s="188"/>
      <c r="N6" s="188"/>
      <c r="O6" s="188"/>
      <c r="P6" s="189"/>
      <c r="Q6" s="27" t="s">
        <v>29</v>
      </c>
      <c r="R6" s="27" t="s">
        <v>10</v>
      </c>
      <c r="S6" s="29"/>
      <c r="T6" s="25" t="s">
        <v>53</v>
      </c>
      <c r="U6" s="190" t="s">
        <v>2</v>
      </c>
      <c r="V6" s="191"/>
      <c r="W6" s="192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79" t="s">
        <v>44</v>
      </c>
      <c r="B13" s="180"/>
      <c r="C13" s="180"/>
      <c r="D13" s="181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  <row r="24" spans="21:21" x14ac:dyDescent="0.2">
      <c r="U24" s="4" t="s">
        <v>112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SEG. PBCA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2016-08-16T16:52:02Z</cp:lastPrinted>
  <dcterms:created xsi:type="dcterms:W3CDTF">2000-05-05T04:08:27Z</dcterms:created>
  <dcterms:modified xsi:type="dcterms:W3CDTF">2019-02-12T19:39:19Z</dcterms:modified>
</cp:coreProperties>
</file>