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33" l="1"/>
  <c r="F11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8" i="128"/>
  <c r="K18" i="128" s="1"/>
  <c r="F19" i="128"/>
  <c r="K19" i="128" s="1"/>
  <c r="F17" i="128"/>
  <c r="K17" i="128" s="1"/>
  <c r="F16" i="128"/>
  <c r="K16" i="128" s="1"/>
  <c r="F15" i="128"/>
  <c r="K15" i="128" s="1"/>
  <c r="F14" i="133"/>
  <c r="H14" i="133" s="1"/>
  <c r="F13" i="133"/>
  <c r="E13" i="133" s="1"/>
  <c r="E12" i="133"/>
  <c r="H11" i="133"/>
  <c r="F10" i="133"/>
  <c r="P16" i="133"/>
  <c r="L16" i="133"/>
  <c r="J16" i="133"/>
  <c r="G16" i="133"/>
  <c r="K12" i="133"/>
  <c r="E11" i="133"/>
  <c r="K14" i="133" l="1"/>
  <c r="V29" i="123"/>
  <c r="U29" i="123"/>
  <c r="U28" i="123" s="1"/>
  <c r="H28" i="123"/>
  <c r="M18" i="128"/>
  <c r="H18" i="128"/>
  <c r="M19" i="128"/>
  <c r="H19" i="128"/>
  <c r="M17" i="128"/>
  <c r="H17" i="128"/>
  <c r="M16" i="128"/>
  <c r="H16" i="128"/>
  <c r="M15" i="128"/>
  <c r="H15" i="128"/>
  <c r="M14" i="133"/>
  <c r="E14" i="133"/>
  <c r="H13" i="133"/>
  <c r="K13" i="133"/>
  <c r="M13" i="133" s="1"/>
  <c r="K11" i="133"/>
  <c r="M11" i="133" s="1"/>
  <c r="E10" i="133"/>
  <c r="H10" i="133"/>
  <c r="K10" i="133" s="1"/>
  <c r="M10" i="133" s="1"/>
  <c r="F16" i="133"/>
  <c r="M12" i="133"/>
  <c r="H12" i="133"/>
  <c r="K12" i="132"/>
  <c r="H12" i="132"/>
  <c r="K11" i="132"/>
  <c r="H11" i="132"/>
  <c r="X29" i="123" l="1"/>
  <c r="V28" i="123"/>
  <c r="O11" i="133"/>
  <c r="Q11" i="133" s="1"/>
  <c r="K16" i="133"/>
  <c r="M16" i="133"/>
  <c r="O12" i="133"/>
  <c r="Q12" i="133" s="1"/>
  <c r="H16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 s="1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K17" i="121"/>
  <c r="M17" i="121" s="1"/>
  <c r="O17" i="121" s="1"/>
  <c r="Q17" i="121" s="1"/>
  <c r="H17" i="121"/>
  <c r="F17" i="121"/>
  <c r="F16" i="121"/>
  <c r="F15" i="121"/>
  <c r="F23" i="121"/>
  <c r="K23" i="121" s="1"/>
  <c r="K14" i="121"/>
  <c r="H14" i="121"/>
  <c r="F14" i="12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G15" i="131" l="1"/>
  <c r="J17" i="131"/>
  <c r="J13" i="131"/>
  <c r="H23" i="121"/>
  <c r="K21" i="123"/>
  <c r="K16" i="120"/>
  <c r="K14" i="123"/>
  <c r="J12" i="131"/>
  <c r="H22" i="119"/>
  <c r="K13" i="121"/>
  <c r="M13" i="121" s="1"/>
  <c r="H25" i="121"/>
  <c r="K11" i="123"/>
  <c r="G11" i="131"/>
  <c r="J14" i="131"/>
  <c r="K10" i="124"/>
  <c r="M10" i="124" s="1"/>
  <c r="O10" i="124" s="1"/>
  <c r="Q10" i="124" s="1"/>
  <c r="L18" i="131"/>
  <c r="G18" i="131"/>
  <c r="L17" i="131"/>
  <c r="L16" i="131"/>
  <c r="G16" i="131"/>
  <c r="L15" i="131"/>
  <c r="L14" i="131"/>
  <c r="L13" i="131"/>
  <c r="L11" i="131"/>
  <c r="M23" i="123"/>
  <c r="H23" i="123"/>
  <c r="M14" i="123"/>
  <c r="M11" i="123"/>
  <c r="M25" i="121"/>
  <c r="M23" i="121"/>
  <c r="M14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1" i="128" l="1"/>
  <c r="G21" i="128"/>
  <c r="F21" i="128"/>
  <c r="H21" i="128" l="1"/>
  <c r="K21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8" i="128"/>
  <c r="R17" i="128"/>
  <c r="R19" i="128"/>
  <c r="R16" i="128"/>
  <c r="R12" i="133"/>
  <c r="S12" i="133" s="1"/>
  <c r="R15" i="128"/>
  <c r="R11" i="133"/>
  <c r="S11" i="133" s="1"/>
  <c r="R10" i="133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N14" i="133"/>
  <c r="O14" i="133" s="1"/>
  <c r="Q14" i="133" s="1"/>
  <c r="S14" i="133" s="1"/>
  <c r="N19" i="128"/>
  <c r="O19" i="128" s="1"/>
  <c r="Q19" i="128" s="1"/>
  <c r="N16" i="128"/>
  <c r="O16" i="128" s="1"/>
  <c r="Q16" i="128" s="1"/>
  <c r="N15" i="128"/>
  <c r="O15" i="128" s="1"/>
  <c r="Q15" i="128" s="1"/>
  <c r="S15" i="128" s="1"/>
  <c r="N18" i="128"/>
  <c r="O18" i="128" s="1"/>
  <c r="Q18" i="128" s="1"/>
  <c r="S18" i="128" s="1"/>
  <c r="N17" i="128"/>
  <c r="O17" i="128" s="1"/>
  <c r="Q17" i="128" s="1"/>
  <c r="N10" i="133"/>
  <c r="N12" i="132"/>
  <c r="O12" i="132" s="1"/>
  <c r="Q12" i="132" s="1"/>
  <c r="S12" i="132" s="1"/>
  <c r="N13" i="133"/>
  <c r="O13" i="133" s="1"/>
  <c r="Q13" i="133" s="1"/>
  <c r="S13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S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Q15" i="131"/>
  <c r="R15" i="131" s="1"/>
  <c r="Q14" i="131"/>
  <c r="Q17" i="131"/>
  <c r="Q12" i="131"/>
  <c r="Q11" i="131"/>
  <c r="Q13" i="131"/>
  <c r="R13" i="131" s="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S19" i="128" l="1"/>
  <c r="R18" i="131"/>
  <c r="S12" i="128"/>
  <c r="S16" i="128"/>
  <c r="V16" i="128" s="1"/>
  <c r="X16" i="128" s="1"/>
  <c r="R12" i="131"/>
  <c r="T12" i="131" s="1"/>
  <c r="S14" i="128"/>
  <c r="S11" i="128"/>
  <c r="U11" i="128" s="1"/>
  <c r="R11" i="131"/>
  <c r="R16" i="133"/>
  <c r="U18" i="128"/>
  <c r="V18" i="128"/>
  <c r="X18" i="128" s="1"/>
  <c r="R14" i="131"/>
  <c r="T14" i="131" s="1"/>
  <c r="V13" i="133"/>
  <c r="X13" i="133" s="1"/>
  <c r="U13" i="133"/>
  <c r="S17" i="128"/>
  <c r="U12" i="132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U14" i="128"/>
  <c r="O10" i="133"/>
  <c r="N16" i="133"/>
  <c r="V15" i="128"/>
  <c r="X15" i="128" s="1"/>
  <c r="U15" i="128"/>
  <c r="U14" i="133"/>
  <c r="V14" i="133"/>
  <c r="X14" i="133" s="1"/>
  <c r="U11" i="133"/>
  <c r="V11" i="133"/>
  <c r="X11" i="133" s="1"/>
  <c r="V19" i="128"/>
  <c r="X19" i="128" s="1"/>
  <c r="U19" i="128"/>
  <c r="V12" i="133"/>
  <c r="X12" i="133" s="1"/>
  <c r="U12" i="133"/>
  <c r="S12" i="123"/>
  <c r="U15" i="121"/>
  <c r="V15" i="121"/>
  <c r="X15" i="121" s="1"/>
  <c r="U23" i="123"/>
  <c r="V23" i="123"/>
  <c r="V11" i="132"/>
  <c r="X11" i="132" s="1"/>
  <c r="U11" i="132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6" i="131"/>
  <c r="W16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1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1" i="128"/>
  <c r="R27" i="121"/>
  <c r="R21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1" i="128"/>
  <c r="U16" i="128" l="1"/>
  <c r="Y19" i="128"/>
  <c r="V11" i="128"/>
  <c r="X11" i="128" s="1"/>
  <c r="T17" i="131"/>
  <c r="Y14" i="121"/>
  <c r="Y12" i="133"/>
  <c r="Y11" i="133"/>
  <c r="Y11" i="128"/>
  <c r="Y12" i="132"/>
  <c r="Y13" i="133"/>
  <c r="Y15" i="128"/>
  <c r="Y14" i="128"/>
  <c r="Y16" i="128"/>
  <c r="Y15" i="121"/>
  <c r="V11" i="118"/>
  <c r="X11" i="118" s="1"/>
  <c r="U14" i="131"/>
  <c r="W14" i="131" s="1"/>
  <c r="X14" i="131" s="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X14" i="123" s="1"/>
  <c r="X13" i="123" s="1"/>
  <c r="Y12" i="128"/>
  <c r="V22" i="123"/>
  <c r="X23" i="123"/>
  <c r="X22" i="123" s="1"/>
  <c r="Y14" i="133"/>
  <c r="O16" i="133"/>
  <c r="Q10" i="133"/>
  <c r="Y13" i="120"/>
  <c r="V17" i="128"/>
  <c r="X17" i="128" s="1"/>
  <c r="U17" i="128"/>
  <c r="Y18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1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V13" i="123" l="1"/>
  <c r="Y17" i="128"/>
  <c r="Q16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1" i="128"/>
  <c r="S16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1" i="128"/>
  <c r="Q28" i="119"/>
  <c r="S9" i="119"/>
  <c r="S10" i="120"/>
  <c r="Q20" i="120"/>
  <c r="Q13" i="124"/>
  <c r="X10" i="133" l="1"/>
  <c r="X16" i="133" s="1"/>
  <c r="V16" i="133"/>
  <c r="U16" i="133"/>
  <c r="Y10" i="132"/>
  <c r="Y15" i="132" s="1"/>
  <c r="W10" i="131"/>
  <c r="W21" i="131" s="1"/>
  <c r="U21" i="131"/>
  <c r="T21" i="131"/>
  <c r="Y23" i="119"/>
  <c r="S21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Y10" i="133" l="1"/>
  <c r="Y16" i="133" s="1"/>
  <c r="X10" i="13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1" i="128"/>
  <c r="X10" i="118"/>
  <c r="X15" i="118" s="1"/>
  <c r="X21" i="128"/>
  <c r="V21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1" i="128"/>
  <c r="Y10" i="118"/>
  <c r="Y15" i="118" s="1"/>
</calcChain>
</file>

<file path=xl/sharedStrings.xml><?xml version="1.0" encoding="utf-8"?>
<sst xmlns="http://schemas.openxmlformats.org/spreadsheetml/2006/main" count="900" uniqueCount="215">
  <si>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</si>
  <si>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</si>
  <si>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</si>
  <si>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</si>
  <si>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</si>
  <si>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</si>
  <si>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</si>
  <si>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</si>
  <si>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</si>
  <si>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</si>
  <si>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</si>
  <si>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</si>
  <si>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</si>
  <si>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</si>
  <si>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</si>
  <si>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</si>
  <si>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</si>
  <si>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</si>
  <si>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</si>
  <si>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</si>
  <si>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</si>
  <si>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</si>
  <si>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</si>
  <si>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</si>
  <si>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</si>
  <si>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</si>
  <si>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</si>
  <si>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</si>
  <si>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</si>
  <si>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</si>
  <si>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</si>
  <si>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</si>
  <si>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</si>
  <si>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</si>
  <si>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</si>
  <si>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</si>
  <si>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</si>
  <si>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</si>
  <si>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</si>
  <si>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</si>
  <si>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</si>
  <si>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</si>
  <si>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</si>
  <si>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</si>
  <si>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</si>
  <si>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</si>
  <si>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</si>
  <si>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</si>
  <si>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</si>
  <si>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</si>
  <si>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</si>
  <si>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</si>
  <si>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</si>
  <si>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</si>
  <si>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</si>
  <si>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</si>
  <si>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</si>
  <si>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</si>
  <si>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</si>
  <si>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</si>
  <si>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</si>
  <si>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</si>
  <si>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</si>
  <si>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</si>
  <si>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</si>
  <si>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</si>
  <si>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</si>
  <si>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</si>
  <si>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</si>
  <si>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</si>
  <si>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</si>
  <si>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</si>
  <si>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</si>
  <si>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</si>
  <si>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</si>
  <si>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</si>
  <si>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</si>
  <si>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</si>
  <si>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</si>
  <si>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</si>
  <si>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</si>
  <si>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</si>
  <si>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</si>
  <si>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</si>
  <si>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</si>
  <si>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</si>
  <si>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</si>
  <si>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</si>
  <si>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</si>
  <si>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</si>
  <si>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</si>
  <si>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</si>
  <si>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</si>
  <si>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</si>
  <si>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</si>
  <si>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</si>
  <si>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</si>
  <si>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</si>
  <si>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</si>
  <si>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</si>
  <si>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</si>
  <si>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</si>
  <si>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</si>
  <si>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</si>
  <si>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</si>
  <si>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</si>
  <si>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</si>
  <si>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</si>
  <si>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</si>
  <si>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</si>
  <si>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</si>
  <si>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</si>
  <si>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</si>
  <si>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</si>
  <si>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</si>
  <si>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</si>
  <si>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</si>
  <si>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</si>
  <si>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</si>
  <si>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</si>
  <si>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</si>
  <si>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</si>
  <si>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</si>
  <si>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</si>
  <si>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</si>
  <si>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</si>
  <si>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</si>
  <si>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</si>
  <si>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</si>
  <si>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</si>
  <si>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</si>
  <si>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</si>
  <si>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</si>
  <si>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</si>
  <si>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</si>
  <si>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</si>
  <si>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</si>
  <si>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</si>
  <si>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</si>
  <si>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</si>
  <si>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</si>
  <si>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</si>
  <si>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</si>
  <si>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</si>
  <si>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</si>
  <si>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</si>
  <si>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</si>
  <si>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</si>
  <si>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</si>
  <si>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</si>
  <si>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</si>
  <si>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</si>
  <si>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</si>
  <si>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</si>
  <si>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</si>
  <si>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</si>
  <si>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</si>
  <si>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</si>
  <si>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</si>
  <si>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</si>
  <si>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</si>
  <si>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</si>
  <si>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</si>
  <si>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</si>
  <si>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</si>
  <si>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</si>
  <si>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</si>
  <si>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</si>
  <si>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</si>
  <si>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</si>
  <si>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</si>
  <si>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</si>
  <si>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</si>
  <si>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</si>
  <si>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</si>
  <si>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</si>
  <si>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</si>
  <si>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</si>
  <si>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</si>
  <si>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</si>
  <si>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</si>
  <si>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</si>
  <si>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</si>
  <si>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</si>
  <si>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</si>
  <si>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</si>
  <si>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</si>
  <si>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</si>
  <si>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</si>
  <si>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</si>
  <si>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</si>
  <si>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</si>
  <si>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</si>
  <si>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</si>
  <si>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</si>
  <si>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</si>
  <si>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</si>
  <si>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</si>
  <si>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</si>
  <si>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</si>
  <si>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</si>
  <si>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</si>
  <si>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</si>
  <si>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</si>
  <si>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</si>
  <si>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146</t>
  </si>
  <si>
    <t>147</t>
  </si>
  <si>
    <t>148</t>
  </si>
  <si>
    <t>149</t>
  </si>
  <si>
    <t>151</t>
  </si>
  <si>
    <t>152</t>
  </si>
  <si>
    <t>153</t>
  </si>
  <si>
    <t>154</t>
  </si>
  <si>
    <t>085</t>
  </si>
  <si>
    <t>SUELDO  DEL 16 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</si>
</sst>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8" t="s">
        <v>11</v>
      </c>
      <c r="C7" s="288"/>
      <c r="D7" s="288"/>
      <c r="E7" s="8"/>
      <c r="F7" s="289" t="s">
        <v>49</v>
      </c>
      <c r="G7" s="290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85"/>
      <c r="C9" s="285"/>
      <c r="D9" s="285"/>
      <c r="E9" s="8"/>
      <c r="F9" s="286"/>
      <c r="G9" s="2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8" t="s">
        <v>11</v>
      </c>
      <c r="C44" s="288"/>
      <c r="D44" s="288"/>
      <c r="E44" s="8"/>
      <c r="F44" s="289" t="s">
        <v>54</v>
      </c>
      <c r="G44" s="290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85"/>
      <c r="C46" s="285"/>
      <c r="D46" s="285"/>
      <c r="E46" s="8"/>
      <c r="F46" s="286"/>
      <c r="G46" s="2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V7" sqref="V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203</v>
      </c>
      <c r="C10" s="120" t="s">
        <v>182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183</v>
      </c>
      <c r="C11" s="120" t="s">
        <v>182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1000</v>
      </c>
      <c r="X11" s="125">
        <f>SUM(V11:W11)</f>
        <v>1121.0214080000001</v>
      </c>
      <c r="Y11" s="125">
        <f>H11+U11-X11</f>
        <v>2256.9485919999997</v>
      </c>
      <c r="Z11" s="69"/>
    </row>
    <row r="12" spans="1:26" ht="45" customHeight="1" x14ac:dyDescent="0.2">
      <c r="A12" s="105" t="s">
        <v>99</v>
      </c>
      <c r="B12" s="119" t="s">
        <v>184</v>
      </c>
      <c r="C12" s="120" t="s">
        <v>182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1000</v>
      </c>
      <c r="X15" s="58">
        <f>SUM(X10:X14)</f>
        <v>1363.0642240000002</v>
      </c>
      <c r="Y15" s="58">
        <f>SUM(Y10:Y14)</f>
        <v>8770.8457759999983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175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176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132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178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177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19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204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205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" si="68">SUM(F16:G16)</f>
        <v>6462.5</v>
      </c>
      <c r="I16" s="253"/>
      <c r="J16" s="254">
        <v>0</v>
      </c>
      <c r="K16" s="254">
        <f t="shared" ref="K16" si="69">F16+J16</f>
        <v>6462.5</v>
      </c>
      <c r="L16" s="254">
        <v>5925.91</v>
      </c>
      <c r="M16" s="254">
        <f t="shared" ref="M16" si="70">K16-L16</f>
        <v>536.59000000000015</v>
      </c>
      <c r="N16" s="255">
        <f t="shared" ref="N16" si="71">VLOOKUP(K16,Tarifa1,3)</f>
        <v>0.21360000000000001</v>
      </c>
      <c r="O16" s="254">
        <f t="shared" ref="O16" si="72">M16*N16</f>
        <v>114.61562400000004</v>
      </c>
      <c r="P16" s="254">
        <v>627.6</v>
      </c>
      <c r="Q16" s="254">
        <f t="shared" ref="Q16" si="73">O16+P16</f>
        <v>742.21562400000005</v>
      </c>
      <c r="R16" s="254">
        <f t="shared" ref="R16" si="74">VLOOKUP(K16,Credito1,2)</f>
        <v>0</v>
      </c>
      <c r="S16" s="254">
        <f t="shared" ref="S16" si="75">Q16-R16</f>
        <v>742.21562400000005</v>
      </c>
      <c r="T16" s="256"/>
      <c r="U16" s="252">
        <f t="shared" ref="U16" si="76">-IF(S16&gt;0,0,S16)</f>
        <v>0</v>
      </c>
      <c r="V16" s="252">
        <f t="shared" ref="V16" si="77">IF(S16&lt;0,0,S16)</f>
        <v>742.21562400000005</v>
      </c>
      <c r="W16" s="257">
        <v>0</v>
      </c>
      <c r="X16" s="252">
        <f t="shared" ref="X16" si="78">SUM(V16:W16)</f>
        <v>742.21562400000005</v>
      </c>
      <c r="Y16" s="252">
        <f t="shared" ref="Y16" si="79">H16+U16-X16</f>
        <v>5720.2843759999996</v>
      </c>
      <c r="Z16" s="258"/>
    </row>
    <row r="17" spans="1:38" ht="42.95" customHeight="1" x14ac:dyDescent="0.2">
      <c r="A17" s="281"/>
      <c r="B17" s="268" t="s">
        <v>206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ref="H17:H18" si="80">SUM(F17:G17)</f>
        <v>6462.5</v>
      </c>
      <c r="I17" s="253"/>
      <c r="J17" s="254">
        <v>0</v>
      </c>
      <c r="K17" s="254">
        <f t="shared" ref="K17:K18" si="81">F17+J17</f>
        <v>6462.5</v>
      </c>
      <c r="L17" s="254">
        <v>5925.91</v>
      </c>
      <c r="M17" s="254">
        <f t="shared" ref="M17:M18" si="82">K17-L17</f>
        <v>536.59000000000015</v>
      </c>
      <c r="N17" s="255">
        <f t="shared" ref="N17:N18" si="83">VLOOKUP(K17,Tarifa1,3)</f>
        <v>0.21360000000000001</v>
      </c>
      <c r="O17" s="254">
        <f t="shared" ref="O17:O18" si="84">M17*N17</f>
        <v>114.61562400000004</v>
      </c>
      <c r="P17" s="254">
        <v>627.6</v>
      </c>
      <c r="Q17" s="254">
        <f t="shared" ref="Q17:Q18" si="85">O17+P17</f>
        <v>742.21562400000005</v>
      </c>
      <c r="R17" s="254">
        <f t="shared" ref="R17:R18" si="86">VLOOKUP(K17,Credito1,2)</f>
        <v>0</v>
      </c>
      <c r="S17" s="254">
        <f t="shared" ref="S17:S18" si="87">Q17-R17</f>
        <v>742.21562400000005</v>
      </c>
      <c r="T17" s="256"/>
      <c r="U17" s="252">
        <f t="shared" ref="U17:U18" si="88">-IF(S17&gt;0,0,S17)</f>
        <v>0</v>
      </c>
      <c r="V17" s="252">
        <f t="shared" ref="V17:V18" si="89">IF(S17&lt;0,0,S17)</f>
        <v>742.21562400000005</v>
      </c>
      <c r="W17" s="257">
        <v>0</v>
      </c>
      <c r="X17" s="252">
        <f t="shared" ref="X17:X18" si="90">SUM(V17:W17)</f>
        <v>742.21562400000005</v>
      </c>
      <c r="Y17" s="252">
        <f t="shared" ref="Y17:Y18" si="91">H17+U17-X17</f>
        <v>5720.2843759999996</v>
      </c>
      <c r="Z17" s="258"/>
    </row>
    <row r="18" spans="1:38" ht="42.95" customHeight="1" x14ac:dyDescent="0.2">
      <c r="A18" s="281"/>
      <c r="B18" s="268" t="s">
        <v>213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si="80"/>
        <v>6462.5</v>
      </c>
      <c r="I18" s="253"/>
      <c r="J18" s="254">
        <v>0</v>
      </c>
      <c r="K18" s="254">
        <f t="shared" si="81"/>
        <v>6462.5</v>
      </c>
      <c r="L18" s="254">
        <v>5925.91</v>
      </c>
      <c r="M18" s="254">
        <f t="shared" si="82"/>
        <v>536.59000000000015</v>
      </c>
      <c r="N18" s="255">
        <f t="shared" si="83"/>
        <v>0.21360000000000001</v>
      </c>
      <c r="O18" s="254">
        <f t="shared" si="84"/>
        <v>114.61562400000004</v>
      </c>
      <c r="P18" s="254">
        <v>627.6</v>
      </c>
      <c r="Q18" s="254">
        <f t="shared" si="85"/>
        <v>742.21562400000005</v>
      </c>
      <c r="R18" s="254">
        <f t="shared" si="86"/>
        <v>0</v>
      </c>
      <c r="S18" s="254">
        <f t="shared" si="87"/>
        <v>742.21562400000005</v>
      </c>
      <c r="T18" s="256"/>
      <c r="U18" s="252">
        <f t="shared" si="88"/>
        <v>0</v>
      </c>
      <c r="V18" s="252">
        <f t="shared" si="89"/>
        <v>742.21562400000005</v>
      </c>
      <c r="W18" s="257">
        <v>0</v>
      </c>
      <c r="X18" s="252">
        <f t="shared" si="90"/>
        <v>742.21562400000005</v>
      </c>
      <c r="Y18" s="252">
        <f t="shared" si="91"/>
        <v>5720.2843759999996</v>
      </c>
      <c r="Z18" s="258"/>
    </row>
    <row r="19" spans="1:38" ht="42.95" customHeight="1" x14ac:dyDescent="0.2">
      <c r="A19" s="281"/>
      <c r="B19" s="268" t="s">
        <v>207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ref="H19" si="92">SUM(F19:G19)</f>
        <v>6462.5</v>
      </c>
      <c r="I19" s="253"/>
      <c r="J19" s="254">
        <v>0</v>
      </c>
      <c r="K19" s="254">
        <f t="shared" ref="K19" si="93">F19+J19</f>
        <v>6462.5</v>
      </c>
      <c r="L19" s="254">
        <v>5925.91</v>
      </c>
      <c r="M19" s="254">
        <f t="shared" ref="M19" si="94">K19-L19</f>
        <v>536.59000000000015</v>
      </c>
      <c r="N19" s="255">
        <f t="shared" ref="N19" si="95">VLOOKUP(K19,Tarifa1,3)</f>
        <v>0.21360000000000001</v>
      </c>
      <c r="O19" s="254">
        <f t="shared" ref="O19" si="96">M19*N19</f>
        <v>114.61562400000004</v>
      </c>
      <c r="P19" s="254">
        <v>627.6</v>
      </c>
      <c r="Q19" s="254">
        <f t="shared" ref="Q19" si="97">O19+P19</f>
        <v>742.21562400000005</v>
      </c>
      <c r="R19" s="254">
        <f t="shared" ref="R19" si="98">VLOOKUP(K19,Credito1,2)</f>
        <v>0</v>
      </c>
      <c r="S19" s="254">
        <f t="shared" ref="S19" si="99">Q19-R19</f>
        <v>742.21562400000005</v>
      </c>
      <c r="T19" s="256"/>
      <c r="U19" s="252">
        <f t="shared" ref="U19" si="100">-IF(S19&gt;0,0,S19)</f>
        <v>0</v>
      </c>
      <c r="V19" s="252">
        <f t="shared" ref="V19" si="101">IF(S19&lt;0,0,S19)</f>
        <v>742.21562400000005</v>
      </c>
      <c r="W19" s="257">
        <v>0</v>
      </c>
      <c r="X19" s="252">
        <f t="shared" ref="X19" si="102">SUM(V19:W19)</f>
        <v>742.21562400000005</v>
      </c>
      <c r="Y19" s="252">
        <f t="shared" ref="Y19" si="103">H19+U19-X19</f>
        <v>5720.2843759999996</v>
      </c>
      <c r="Z19" s="258"/>
    </row>
    <row r="20" spans="1:38" ht="35.1" customHeight="1" x14ac:dyDescent="0.2">
      <c r="A20" s="260"/>
      <c r="B20" s="260"/>
      <c r="C20" s="260"/>
      <c r="D20" s="260"/>
      <c r="E20" s="260"/>
      <c r="F20" s="261"/>
      <c r="G20" s="261"/>
      <c r="H20" s="261"/>
      <c r="I20" s="261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</row>
    <row r="21" spans="1:38" ht="35.1" customHeight="1" thickBot="1" x14ac:dyDescent="0.25">
      <c r="A21" s="318" t="s">
        <v>44</v>
      </c>
      <c r="B21" s="319"/>
      <c r="C21" s="319"/>
      <c r="D21" s="319"/>
      <c r="E21" s="320"/>
      <c r="F21" s="263">
        <f>SUM(F10:F20)</f>
        <v>68220.12</v>
      </c>
      <c r="G21" s="263">
        <f>SUM(G10:G20)</f>
        <v>0</v>
      </c>
      <c r="H21" s="263">
        <f>SUM(H10:H20)</f>
        <v>68220.12</v>
      </c>
      <c r="I21" s="264"/>
      <c r="J21" s="265">
        <f t="shared" ref="J21:S21" si="104">SUM(J10:J20)</f>
        <v>0</v>
      </c>
      <c r="K21" s="265">
        <f t="shared" si="104"/>
        <v>68220.12</v>
      </c>
      <c r="L21" s="265">
        <f t="shared" si="104"/>
        <v>59259.100000000006</v>
      </c>
      <c r="M21" s="265">
        <f t="shared" si="104"/>
        <v>8961.0200000000023</v>
      </c>
      <c r="N21" s="265">
        <f t="shared" si="104"/>
        <v>2.1360000000000001</v>
      </c>
      <c r="O21" s="265">
        <f t="shared" si="104"/>
        <v>1914.0738720000004</v>
      </c>
      <c r="P21" s="265">
        <f t="shared" si="104"/>
        <v>6276.0000000000009</v>
      </c>
      <c r="Q21" s="265">
        <f t="shared" si="104"/>
        <v>8190.0738720000027</v>
      </c>
      <c r="R21" s="265">
        <f t="shared" si="104"/>
        <v>0</v>
      </c>
      <c r="S21" s="265">
        <f t="shared" si="104"/>
        <v>8190.0738720000027</v>
      </c>
      <c r="T21" s="264"/>
      <c r="U21" s="263">
        <f>SUM(U10:U20)</f>
        <v>0</v>
      </c>
      <c r="V21" s="263">
        <f>SUM(V10:V20)</f>
        <v>8190.0738720000027</v>
      </c>
      <c r="W21" s="263">
        <v>0</v>
      </c>
      <c r="X21" s="263">
        <f>SUM(X10:X20)</f>
        <v>8190.0738720000027</v>
      </c>
      <c r="Y21" s="263">
        <f>SUM(Y10:Y20)</f>
        <v>60030.046127999987</v>
      </c>
    </row>
    <row r="22" spans="1:38" ht="13.5" thickTop="1" x14ac:dyDescent="0.2"/>
    <row r="28" spans="1:38" x14ac:dyDescent="0.2">
      <c r="V28" s="223" t="s">
        <v>109</v>
      </c>
    </row>
    <row r="29" spans="1:38" x14ac:dyDescent="0.2">
      <c r="F29" s="266"/>
      <c r="V29" s="266" t="s">
        <v>114</v>
      </c>
    </row>
    <row r="30" spans="1:38" x14ac:dyDescent="0.2">
      <c r="C30" s="267"/>
      <c r="D30" s="267"/>
      <c r="E30" s="267"/>
      <c r="F30" s="267"/>
      <c r="G30" s="267"/>
      <c r="V30" s="267" t="s">
        <v>95</v>
      </c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K30" s="267"/>
      <c r="AL30" s="267"/>
    </row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10" sqref="V10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26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26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6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26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26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26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26" ht="42.95" customHeight="1" x14ac:dyDescent="0.2">
      <c r="A10" s="245" t="s">
        <v>97</v>
      </c>
      <c r="B10" s="268" t="s">
        <v>208</v>
      </c>
      <c r="C10" s="280" t="s">
        <v>198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3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3" si="1">K10-L10</f>
        <v>2134.09</v>
      </c>
      <c r="N10" s="255">
        <f t="shared" ref="N10:N13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3" si="3">O10+P10</f>
        <v>1083.441624</v>
      </c>
      <c r="R10" s="254">
        <f t="shared" ref="R10:R12" si="4">VLOOKUP(K10,Credito1,2)</f>
        <v>0</v>
      </c>
      <c r="S10" s="254">
        <f t="shared" ref="S10:S13" si="5">Q10-R10</f>
        <v>1083.441624</v>
      </c>
      <c r="T10" s="256"/>
      <c r="U10" s="252">
        <f t="shared" ref="U10:U13" si="6">-IF(S10&gt;0,0,S10)</f>
        <v>0</v>
      </c>
      <c r="V10" s="252">
        <f t="shared" ref="V10:V13" si="7">IF(S10&lt;0,0,S10)</f>
        <v>1083.441624</v>
      </c>
      <c r="W10" s="257">
        <v>0</v>
      </c>
      <c r="X10" s="252">
        <f t="shared" ref="X10:X13" si="8">SUM(V10:W10)</f>
        <v>1083.441624</v>
      </c>
      <c r="Y10" s="252">
        <f t="shared" ref="Y10:Y13" si="9">H10+U10-X10</f>
        <v>6976.558376</v>
      </c>
      <c r="Z10" s="247"/>
    </row>
    <row r="11" spans="1:26" ht="42.95" customHeight="1" x14ac:dyDescent="0.2">
      <c r="A11" s="245" t="s">
        <v>99</v>
      </c>
      <c r="B11" s="268" t="s">
        <v>209</v>
      </c>
      <c r="C11" s="280" t="s">
        <v>199</v>
      </c>
      <c r="D11" s="248">
        <v>15</v>
      </c>
      <c r="E11" s="249">
        <f t="shared" ref="E11:E13" si="10">F11/D11</f>
        <v>335.73599999999999</v>
      </c>
      <c r="F11" s="250">
        <f>4270*104%+595.24</f>
        <v>5036.04</v>
      </c>
      <c r="G11" s="251">
        <v>0</v>
      </c>
      <c r="H11" s="252">
        <f t="shared" si="0"/>
        <v>5036.04</v>
      </c>
      <c r="I11" s="253"/>
      <c r="J11" s="254">
        <v>0</v>
      </c>
      <c r="K11" s="254">
        <f t="shared" ref="K11:K13" si="11">F11+J11</f>
        <v>5036.04</v>
      </c>
      <c r="L11" s="254">
        <v>4257.91</v>
      </c>
      <c r="M11" s="254">
        <f t="shared" si="1"/>
        <v>778.13000000000011</v>
      </c>
      <c r="N11" s="255">
        <v>0.16</v>
      </c>
      <c r="O11" s="254">
        <f t="shared" ref="O11:O13" si="12">M11*N11</f>
        <v>124.50080000000003</v>
      </c>
      <c r="P11" s="254">
        <v>341.85</v>
      </c>
      <c r="Q11" s="254">
        <f t="shared" si="3"/>
        <v>466.35080000000005</v>
      </c>
      <c r="R11" s="254">
        <f t="shared" si="4"/>
        <v>0</v>
      </c>
      <c r="S11" s="254">
        <f t="shared" si="5"/>
        <v>466.35080000000005</v>
      </c>
      <c r="T11" s="256"/>
      <c r="U11" s="252">
        <f t="shared" si="6"/>
        <v>0</v>
      </c>
      <c r="V11" s="252">
        <f t="shared" si="7"/>
        <v>466.35080000000005</v>
      </c>
      <c r="W11" s="257">
        <v>0</v>
      </c>
      <c r="X11" s="252">
        <f t="shared" si="8"/>
        <v>466.35080000000005</v>
      </c>
      <c r="Y11" s="252">
        <f t="shared" si="9"/>
        <v>4569.6891999999998</v>
      </c>
      <c r="Z11" s="258"/>
    </row>
    <row r="12" spans="1:26" ht="42.95" customHeight="1" x14ac:dyDescent="0.2">
      <c r="A12" s="245" t="s">
        <v>100</v>
      </c>
      <c r="B12" s="268" t="s">
        <v>210</v>
      </c>
      <c r="C12" s="280" t="s">
        <v>199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si="11"/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2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26" ht="42.95" customHeight="1" x14ac:dyDescent="0.2">
      <c r="A13" s="245" t="s">
        <v>105</v>
      </c>
      <c r="B13" s="268" t="s">
        <v>211</v>
      </c>
      <c r="C13" s="284" t="s">
        <v>200</v>
      </c>
      <c r="D13" s="248">
        <v>15</v>
      </c>
      <c r="E13" s="249">
        <f t="shared" si="10"/>
        <v>242.66666666666666</v>
      </c>
      <c r="F13" s="250">
        <f>3500*104%</f>
        <v>3640</v>
      </c>
      <c r="G13" s="251">
        <v>0</v>
      </c>
      <c r="H13" s="252">
        <f t="shared" si="0"/>
        <v>3640</v>
      </c>
      <c r="I13" s="253"/>
      <c r="J13" s="254">
        <v>0</v>
      </c>
      <c r="K13" s="254">
        <f t="shared" si="11"/>
        <v>3640</v>
      </c>
      <c r="L13" s="254">
        <v>2422.81</v>
      </c>
      <c r="M13" s="254">
        <f t="shared" si="1"/>
        <v>1217.19</v>
      </c>
      <c r="N13" s="255">
        <f t="shared" si="2"/>
        <v>0.10879999999999999</v>
      </c>
      <c r="O13" s="254">
        <f t="shared" si="12"/>
        <v>132.430272</v>
      </c>
      <c r="P13" s="254">
        <v>142.19999999999999</v>
      </c>
      <c r="Q13" s="254">
        <f t="shared" si="3"/>
        <v>274.63027199999999</v>
      </c>
      <c r="R13" s="254">
        <v>107.4</v>
      </c>
      <c r="S13" s="254">
        <f t="shared" si="5"/>
        <v>167.23027199999999</v>
      </c>
      <c r="T13" s="256"/>
      <c r="U13" s="252">
        <f t="shared" si="6"/>
        <v>0</v>
      </c>
      <c r="V13" s="252">
        <f t="shared" si="7"/>
        <v>167.23027199999999</v>
      </c>
      <c r="W13" s="257">
        <v>0</v>
      </c>
      <c r="X13" s="252">
        <f t="shared" si="8"/>
        <v>167.23027199999999</v>
      </c>
      <c r="Y13" s="252">
        <f t="shared" si="9"/>
        <v>3472.7697280000002</v>
      </c>
      <c r="Z13" s="258"/>
    </row>
    <row r="14" spans="1:26" ht="42.95" customHeight="1" x14ac:dyDescent="0.2">
      <c r="A14" s="281"/>
      <c r="B14" s="268" t="s">
        <v>212</v>
      </c>
      <c r="C14" s="284" t="s">
        <v>200</v>
      </c>
      <c r="D14" s="248">
        <v>15</v>
      </c>
      <c r="E14" s="249">
        <f t="shared" ref="E14" si="13">F14/D14</f>
        <v>242.66666666666666</v>
      </c>
      <c r="F14" s="250">
        <f>3500*104%</f>
        <v>3640</v>
      </c>
      <c r="G14" s="251">
        <v>0</v>
      </c>
      <c r="H14" s="252">
        <f t="shared" ref="H14" si="14">SUM(F14:G14)</f>
        <v>3640</v>
      </c>
      <c r="I14" s="253"/>
      <c r="J14" s="254">
        <v>0</v>
      </c>
      <c r="K14" s="254">
        <f t="shared" ref="K14" si="15">F14+J14</f>
        <v>3640</v>
      </c>
      <c r="L14" s="254">
        <v>2422.81</v>
      </c>
      <c r="M14" s="254">
        <f t="shared" ref="M14" si="16">K14-L14</f>
        <v>1217.19</v>
      </c>
      <c r="N14" s="255">
        <f t="shared" ref="N14" si="17">VLOOKUP(K14,Tarifa1,3)</f>
        <v>0.10879999999999999</v>
      </c>
      <c r="O14" s="254">
        <f t="shared" ref="O14" si="18">M14*N14</f>
        <v>132.430272</v>
      </c>
      <c r="P14" s="254">
        <v>142.19999999999999</v>
      </c>
      <c r="Q14" s="254">
        <f t="shared" ref="Q14" si="19">O14+P14</f>
        <v>274.63027199999999</v>
      </c>
      <c r="R14" s="254">
        <v>107.4</v>
      </c>
      <c r="S14" s="254">
        <f t="shared" ref="S14" si="20">Q14-R14</f>
        <v>167.23027199999999</v>
      </c>
      <c r="T14" s="256"/>
      <c r="U14" s="252">
        <f t="shared" ref="U14" si="21">-IF(S14&gt;0,0,S14)</f>
        <v>0</v>
      </c>
      <c r="V14" s="252">
        <f t="shared" ref="V14" si="22">IF(S14&lt;0,0,S14)</f>
        <v>167.23027199999999</v>
      </c>
      <c r="W14" s="257">
        <v>0</v>
      </c>
      <c r="X14" s="252">
        <f t="shared" ref="X14" si="23">SUM(V14:W14)</f>
        <v>167.23027199999999</v>
      </c>
      <c r="Y14" s="252">
        <f t="shared" ref="Y14" si="24">H14+U14-X14</f>
        <v>3472.7697280000002</v>
      </c>
      <c r="Z14" s="258"/>
    </row>
    <row r="15" spans="1:26" ht="35.1" customHeight="1" x14ac:dyDescent="0.2">
      <c r="A15" s="260"/>
      <c r="B15" s="260"/>
      <c r="C15" s="260"/>
      <c r="D15" s="260"/>
      <c r="E15" s="260"/>
      <c r="F15" s="261"/>
      <c r="G15" s="261"/>
      <c r="H15" s="261"/>
      <c r="I15" s="261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</row>
    <row r="16" spans="1:26" ht="35.1" customHeight="1" thickBot="1" x14ac:dyDescent="0.25">
      <c r="A16" s="318" t="s">
        <v>44</v>
      </c>
      <c r="B16" s="319"/>
      <c r="C16" s="319"/>
      <c r="D16" s="319"/>
      <c r="E16" s="320"/>
      <c r="F16" s="263">
        <f>SUM(F10:F15)</f>
        <v>25412.080000000002</v>
      </c>
      <c r="G16" s="263">
        <f>SUM(G10:G15)</f>
        <v>0</v>
      </c>
      <c r="H16" s="263">
        <f>SUM(H10:H15)</f>
        <v>25412.080000000002</v>
      </c>
      <c r="I16" s="264"/>
      <c r="J16" s="265">
        <f t="shared" ref="J16:S16" si="25">SUM(J10:J15)</f>
        <v>0</v>
      </c>
      <c r="K16" s="265">
        <f t="shared" si="25"/>
        <v>25412.080000000002</v>
      </c>
      <c r="L16" s="265">
        <f t="shared" si="25"/>
        <v>19287.350000000002</v>
      </c>
      <c r="M16" s="265">
        <f t="shared" si="25"/>
        <v>6124.7300000000014</v>
      </c>
      <c r="N16" s="265">
        <f t="shared" si="25"/>
        <v>0.75120000000000009</v>
      </c>
      <c r="O16" s="265">
        <f t="shared" si="25"/>
        <v>969.70376800000031</v>
      </c>
      <c r="P16" s="265">
        <f t="shared" si="25"/>
        <v>1595.7000000000003</v>
      </c>
      <c r="Q16" s="265">
        <f t="shared" si="25"/>
        <v>2565.4037680000001</v>
      </c>
      <c r="R16" s="265">
        <f t="shared" si="25"/>
        <v>214.8</v>
      </c>
      <c r="S16" s="265">
        <f t="shared" si="25"/>
        <v>2350.6037679999999</v>
      </c>
      <c r="T16" s="264"/>
      <c r="U16" s="263">
        <f>SUM(U10:U15)</f>
        <v>0</v>
      </c>
      <c r="V16" s="263">
        <f>SUM(V10:V15)</f>
        <v>2350.6037679999999</v>
      </c>
      <c r="W16" s="263">
        <v>0</v>
      </c>
      <c r="X16" s="263">
        <f>SUM(X10:X15)</f>
        <v>2350.6037679999999</v>
      </c>
      <c r="Y16" s="263">
        <f>SUM(Y10:Y15)</f>
        <v>23061.476231999997</v>
      </c>
    </row>
    <row r="17" spans="3:38" ht="13.5" thickTop="1" x14ac:dyDescent="0.2"/>
    <row r="23" spans="3:38" x14ac:dyDescent="0.2">
      <c r="V23" s="223" t="s">
        <v>109</v>
      </c>
    </row>
    <row r="24" spans="3:38" x14ac:dyDescent="0.2">
      <c r="F24" s="266"/>
      <c r="V24" s="266" t="s">
        <v>114</v>
      </c>
    </row>
    <row r="25" spans="3:38" x14ac:dyDescent="0.2">
      <c r="C25" s="267"/>
      <c r="D25" s="267"/>
      <c r="E25" s="267"/>
      <c r="F25" s="267"/>
      <c r="G25" s="267"/>
      <c r="V25" s="267" t="s">
        <v>95</v>
      </c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K25" s="267"/>
      <c r="AL25" s="267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123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185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123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3500</v>
      </c>
      <c r="X8" s="183">
        <f>SUM(X9:X11)</f>
        <v>10402.342232000001</v>
      </c>
      <c r="Y8" s="183">
        <f>SUM(Y9:Y11)</f>
        <v>29030.502767999998</v>
      </c>
      <c r="Z8" s="185"/>
    </row>
    <row r="9" spans="1:32" s="139" customFormat="1" ht="35.1" customHeight="1" x14ac:dyDescent="0.2">
      <c r="A9" s="171" t="s">
        <v>97</v>
      </c>
      <c r="B9" s="171" t="s">
        <v>124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125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3500</v>
      </c>
      <c r="X10" s="154">
        <f>SUM(V10:W10)</f>
        <v>5404.6610000000001</v>
      </c>
      <c r="Y10" s="154">
        <f>H10+U10-X10</f>
        <v>6499.9989999999998</v>
      </c>
      <c r="Z10" s="151"/>
      <c r="AF10" s="160"/>
    </row>
    <row r="11" spans="1:32" s="139" customFormat="1" ht="35.1" customHeight="1" x14ac:dyDescent="0.2">
      <c r="A11" s="171"/>
      <c r="B11" s="171" t="s">
        <v>139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123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168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123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140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123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147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123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141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146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142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123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143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144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145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3500</v>
      </c>
      <c r="X28" s="167">
        <f>SUM(X8+X12+X14+X16+X18+X20+X23)</f>
        <v>12968.529684000003</v>
      </c>
      <c r="Y28" s="167">
        <f>SUM(Y8+Y12+Y14+Y16+Y18+Y20+Y23)</f>
        <v>61267.020508000001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G11" sqref="G11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97</v>
      </c>
      <c r="B10" s="171" t="s">
        <v>160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98</v>
      </c>
      <c r="B11" s="171" t="s">
        <v>163</v>
      </c>
      <c r="C11" s="172" t="s">
        <v>117</v>
      </c>
      <c r="D11" s="173">
        <v>15</v>
      </c>
      <c r="E11" s="174">
        <f t="shared" ref="E11:E17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7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99</v>
      </c>
      <c r="B12" s="171" t="s">
        <v>161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1500</v>
      </c>
      <c r="X12" s="154">
        <f>SUM(V12:W12)</f>
        <v>1665.8904</v>
      </c>
      <c r="Y12" s="154">
        <f>H12+U12-X12</f>
        <v>1961.7945999999999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191</v>
      </c>
      <c r="C13" s="172" t="s">
        <v>189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100</v>
      </c>
      <c r="B14" s="171" t="s">
        <v>162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101</v>
      </c>
      <c r="B15" s="171" t="s">
        <v>164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102</v>
      </c>
      <c r="B16" s="171" t="s">
        <v>165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103</v>
      </c>
      <c r="B17" s="171" t="s">
        <v>166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30" customHeight="1" x14ac:dyDescent="0.2">
      <c r="A18" s="211"/>
      <c r="B18" s="212"/>
      <c r="C18" s="151"/>
      <c r="D18" s="212"/>
      <c r="E18" s="213"/>
      <c r="F18" s="214"/>
      <c r="G18" s="155"/>
      <c r="H18" s="155"/>
      <c r="I18" s="155"/>
      <c r="J18" s="215"/>
      <c r="K18" s="215"/>
      <c r="L18" s="215"/>
      <c r="M18" s="215"/>
      <c r="N18" s="216"/>
      <c r="O18" s="215"/>
      <c r="P18" s="215"/>
      <c r="Q18" s="215"/>
      <c r="R18" s="215"/>
      <c r="S18" s="215"/>
      <c r="T18" s="217"/>
      <c r="U18" s="155"/>
      <c r="V18" s="155"/>
      <c r="W18" s="155"/>
      <c r="X18" s="155"/>
      <c r="Y18" s="218"/>
      <c r="Z18" s="151"/>
    </row>
    <row r="19" spans="1:26" s="139" customFormat="1" ht="27" customHeight="1" x14ac:dyDescent="0.2">
      <c r="A19" s="161"/>
      <c r="B19" s="161"/>
      <c r="C19" s="161"/>
      <c r="D19" s="161"/>
      <c r="E19" s="161"/>
      <c r="F19" s="164"/>
      <c r="G19" s="164"/>
      <c r="H19" s="164"/>
      <c r="I19" s="164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6" s="139" customFormat="1" ht="27" customHeight="1" thickBot="1" x14ac:dyDescent="0.25">
      <c r="A20" s="294" t="s">
        <v>44</v>
      </c>
      <c r="B20" s="295"/>
      <c r="C20" s="295"/>
      <c r="D20" s="295"/>
      <c r="E20" s="296"/>
      <c r="F20" s="167">
        <f>SUM(F10:F19)</f>
        <v>47885.705000000002</v>
      </c>
      <c r="G20" s="167">
        <f>SUM(G10:G19)</f>
        <v>0</v>
      </c>
      <c r="H20" s="167">
        <f>SUM(H10:H19)</f>
        <v>47885.705000000002</v>
      </c>
      <c r="I20" s="168"/>
      <c r="J20" s="169">
        <f t="shared" ref="J20:S20" si="23">SUM(J10:J19)</f>
        <v>0</v>
      </c>
      <c r="K20" s="169">
        <f t="shared" si="23"/>
        <v>47885.705000000002</v>
      </c>
      <c r="L20" s="169">
        <f t="shared" si="23"/>
        <v>36897.979999999996</v>
      </c>
      <c r="M20" s="169">
        <f t="shared" si="23"/>
        <v>10987.725000000002</v>
      </c>
      <c r="N20" s="169">
        <f t="shared" si="23"/>
        <v>1.3944000000000001</v>
      </c>
      <c r="O20" s="169">
        <f t="shared" si="23"/>
        <v>1953.0469120000005</v>
      </c>
      <c r="P20" s="169">
        <f t="shared" si="23"/>
        <v>3564.6</v>
      </c>
      <c r="Q20" s="169">
        <f t="shared" si="23"/>
        <v>5517.6469120000002</v>
      </c>
      <c r="R20" s="169">
        <f t="shared" si="23"/>
        <v>267.75</v>
      </c>
      <c r="S20" s="169">
        <f t="shared" si="23"/>
        <v>5249.8969120000002</v>
      </c>
      <c r="T20" s="168"/>
      <c r="U20" s="167">
        <f>SUM(U10:U19)</f>
        <v>0</v>
      </c>
      <c r="V20" s="167">
        <f>SUM(V10:V19)</f>
        <v>5271.3095999999996</v>
      </c>
      <c r="W20" s="167">
        <f>SUM(W10:W19)</f>
        <v>1500</v>
      </c>
      <c r="X20" s="167">
        <f>SUM(X10:X19)</f>
        <v>6771.3096000000005</v>
      </c>
      <c r="Y20" s="167">
        <f>SUM(Y10:Y19)</f>
        <v>41114.395400000001</v>
      </c>
    </row>
    <row r="21" spans="1:26" s="139" customFormat="1" ht="27" customHeight="1" thickTop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12" x14ac:dyDescent="0.2"/>
    <row r="25" spans="1:26" s="139" customFormat="1" ht="12" x14ac:dyDescent="0.2"/>
    <row r="26" spans="1:26" s="139" customFormat="1" ht="12" x14ac:dyDescent="0.2">
      <c r="V26" s="139" t="s">
        <v>109</v>
      </c>
    </row>
    <row r="27" spans="1:26" s="139" customFormat="1" ht="12" x14ac:dyDescent="0.2">
      <c r="V27" s="139" t="s">
        <v>108</v>
      </c>
    </row>
    <row r="28" spans="1:26" s="139" customFormat="1" ht="12" x14ac:dyDescent="0.2">
      <c r="C28" s="170"/>
      <c r="D28" s="170"/>
      <c r="E28" s="170"/>
      <c r="F28" s="170"/>
      <c r="G28" s="170"/>
      <c r="V28" s="170" t="s">
        <v>95</v>
      </c>
      <c r="X28" s="170"/>
      <c r="Y28" s="170"/>
      <c r="Z28" s="170"/>
    </row>
    <row r="29" spans="1:26" s="139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138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1100</v>
      </c>
      <c r="X9" s="147">
        <f>SUM(X10:X19)</f>
        <v>2298.7135520000002</v>
      </c>
      <c r="Y9" s="147">
        <f>SUM(Y10:Y19)</f>
        <v>29366.551447999995</v>
      </c>
      <c r="Z9" s="148"/>
    </row>
    <row r="10" spans="1:26" s="139" customFormat="1" ht="36.950000000000003" customHeight="1" x14ac:dyDescent="0.2">
      <c r="A10" s="149"/>
      <c r="B10" s="171" t="s">
        <v>190</v>
      </c>
      <c r="C10" s="172" t="s">
        <v>188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128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192</v>
      </c>
      <c r="C12" s="172" t="s">
        <v>126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134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133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1100</v>
      </c>
      <c r="X14" s="154">
        <f t="shared" si="13"/>
        <v>1125.1374559999999</v>
      </c>
      <c r="Y14" s="154">
        <f>H14+U14-X14</f>
        <v>1557.6675439999999</v>
      </c>
      <c r="Z14" s="151"/>
    </row>
    <row r="15" spans="1:26" s="139" customFormat="1" ht="36.950000000000003" customHeight="1" x14ac:dyDescent="0.2">
      <c r="A15" s="149"/>
      <c r="B15" s="171" t="s">
        <v>195</v>
      </c>
      <c r="C15" s="172" t="s">
        <v>194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135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136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180</v>
      </c>
      <c r="C18" s="172" t="s">
        <v>121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179</v>
      </c>
      <c r="C19" s="172" t="s">
        <v>122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123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98</v>
      </c>
      <c r="B21" s="171" t="s">
        <v>127</v>
      </c>
      <c r="C21" s="172" t="s">
        <v>78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123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131</v>
      </c>
      <c r="C23" s="172" t="s">
        <v>186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99</v>
      </c>
      <c r="B24" s="177" t="s">
        <v>123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100</v>
      </c>
      <c r="B25" s="171" t="s">
        <v>130</v>
      </c>
      <c r="C25" s="172" t="s">
        <v>80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1100</v>
      </c>
      <c r="X27" s="167">
        <f>SUM(X9+X20+X22+X24)</f>
        <v>2705.7288640000002</v>
      </c>
      <c r="Y27" s="167">
        <f>SUM(Y9+Y20+Y22+Y24)</f>
        <v>38676.121135999987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109</v>
      </c>
    </row>
    <row r="32" spans="1:32" s="139" customFormat="1" ht="12" x14ac:dyDescent="0.2">
      <c r="V32" s="139" t="s">
        <v>114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95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174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171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170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123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169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123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172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123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137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167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173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123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197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123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181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123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196</v>
      </c>
      <c r="C27" s="172" t="s">
        <v>193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123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202</v>
      </c>
      <c r="C29" s="172" t="s">
        <v>201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148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129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149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7" sqref="T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150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151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152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153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154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155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156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157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158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W10" sqref="W10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159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2018-08-31T18:27:12Z</cp:lastPrinted>
  <dcterms:created xsi:type="dcterms:W3CDTF">2000-05-05T04:08:27Z</dcterms:created>
  <dcterms:modified xsi:type="dcterms:W3CDTF">2019-02-13T17:37:30Z</dcterms:modified>
</cp:coreProperties>
</file>