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N12" i="128"/>
  <c r="R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K15" i="133" l="1"/>
  <c r="N15" i="133" s="1"/>
  <c r="V29" i="123"/>
  <c r="U29" i="123"/>
  <c r="U28" i="123" s="1"/>
  <c r="H28" i="123"/>
  <c r="O12" i="128"/>
  <c r="Q12" i="128" s="1"/>
  <c r="S12" i="128" s="1"/>
  <c r="R19" i="128"/>
  <c r="M19" i="128"/>
  <c r="N19" i="128"/>
  <c r="H19" i="128"/>
  <c r="N20" i="128"/>
  <c r="R20" i="128"/>
  <c r="M20" i="128"/>
  <c r="H20" i="128"/>
  <c r="R18" i="128"/>
  <c r="M18" i="128"/>
  <c r="N18" i="128"/>
  <c r="H18" i="128"/>
  <c r="N17" i="128"/>
  <c r="R17" i="128"/>
  <c r="M17" i="128"/>
  <c r="H17" i="128"/>
  <c r="N16" i="128"/>
  <c r="R16" i="128"/>
  <c r="M16" i="128"/>
  <c r="H16" i="128"/>
  <c r="N15" i="128"/>
  <c r="R15" i="128"/>
  <c r="M15" i="128"/>
  <c r="H15" i="128"/>
  <c r="M15" i="133"/>
  <c r="E15" i="133"/>
  <c r="H14" i="133"/>
  <c r="K14" i="133"/>
  <c r="N14" i="133" s="1"/>
  <c r="K12" i="133"/>
  <c r="M12" i="133" s="1"/>
  <c r="E10" i="133"/>
  <c r="H10" i="133"/>
  <c r="K10" i="133" s="1"/>
  <c r="F17" i="133"/>
  <c r="M13" i="133"/>
  <c r="R13" i="133"/>
  <c r="N11" i="133"/>
  <c r="R11" i="133"/>
  <c r="H13" i="133"/>
  <c r="M10" i="133"/>
  <c r="R10" i="133"/>
  <c r="H11" i="133"/>
  <c r="K11" i="133" s="1"/>
  <c r="M11" i="133" s="1"/>
  <c r="M14" i="133"/>
  <c r="N10" i="133"/>
  <c r="K13" i="132"/>
  <c r="N13" i="132" s="1"/>
  <c r="H13" i="132"/>
  <c r="K12" i="132"/>
  <c r="N12" i="132" s="1"/>
  <c r="H12" i="132"/>
  <c r="K11" i="132"/>
  <c r="N11" i="132" s="1"/>
  <c r="H11" i="132"/>
  <c r="O15" i="133" l="1"/>
  <c r="Q15" i="133" s="1"/>
  <c r="S15" i="133" s="1"/>
  <c r="X29" i="123"/>
  <c r="V28" i="123"/>
  <c r="O18" i="128"/>
  <c r="Q18" i="128" s="1"/>
  <c r="S18" i="128" s="1"/>
  <c r="U18" i="128" s="1"/>
  <c r="V12" i="128"/>
  <c r="X12" i="128" s="1"/>
  <c r="U12" i="128"/>
  <c r="O19" i="128"/>
  <c r="Q19" i="128" s="1"/>
  <c r="S19" i="128" s="1"/>
  <c r="O20" i="128"/>
  <c r="Q20" i="128" s="1"/>
  <c r="S20" i="128" s="1"/>
  <c r="V18" i="128"/>
  <c r="X18" i="128" s="1"/>
  <c r="O17" i="128"/>
  <c r="Q17" i="128" s="1"/>
  <c r="S17" i="128" s="1"/>
  <c r="O16" i="128"/>
  <c r="Q16" i="128" s="1"/>
  <c r="S16" i="128" s="1"/>
  <c r="O15" i="128"/>
  <c r="Q15" i="128" s="1"/>
  <c r="S15" i="128" s="1"/>
  <c r="V15" i="133"/>
  <c r="X15" i="133" s="1"/>
  <c r="U15" i="133"/>
  <c r="Y15" i="133" s="1"/>
  <c r="O14" i="133"/>
  <c r="Q14" i="133" s="1"/>
  <c r="S14" i="133" s="1"/>
  <c r="V14" i="133" s="1"/>
  <c r="X14" i="133" s="1"/>
  <c r="R12" i="133"/>
  <c r="O12" i="133"/>
  <c r="Q12" i="133" s="1"/>
  <c r="K17" i="133"/>
  <c r="O10" i="133"/>
  <c r="M17" i="133"/>
  <c r="N17" i="133"/>
  <c r="O11" i="133"/>
  <c r="Q11" i="133" s="1"/>
  <c r="S11" i="133" s="1"/>
  <c r="O13" i="133"/>
  <c r="Q13" i="133" s="1"/>
  <c r="S13" i="133" s="1"/>
  <c r="H17" i="133"/>
  <c r="M13" i="132"/>
  <c r="O13" i="132" s="1"/>
  <c r="Q13" i="132" s="1"/>
  <c r="S13" i="132" s="1"/>
  <c r="M12" i="132"/>
  <c r="O12" i="132" s="1"/>
  <c r="Q12" i="132" s="1"/>
  <c r="S12" i="132" s="1"/>
  <c r="M11" i="132"/>
  <c r="O11" i="132" s="1"/>
  <c r="Q11" i="132" s="1"/>
  <c r="S11" i="132" s="1"/>
  <c r="S12" i="133" l="1"/>
  <c r="U12" i="133" s="1"/>
  <c r="X28" i="123"/>
  <c r="Y29" i="123"/>
  <c r="Y28" i="123" s="1"/>
  <c r="Y12" i="128"/>
  <c r="V19" i="128"/>
  <c r="X19" i="128" s="1"/>
  <c r="U19" i="128"/>
  <c r="Y18" i="128"/>
  <c r="V20" i="128"/>
  <c r="X20" i="128" s="1"/>
  <c r="U20" i="128"/>
  <c r="V17" i="128"/>
  <c r="X17" i="128" s="1"/>
  <c r="U17" i="128"/>
  <c r="V16" i="128"/>
  <c r="X16" i="128" s="1"/>
  <c r="U16" i="128"/>
  <c r="V15" i="128"/>
  <c r="X15" i="128" s="1"/>
  <c r="U15" i="128"/>
  <c r="Y15" i="128" s="1"/>
  <c r="U14" i="133"/>
  <c r="Y14" i="133" s="1"/>
  <c r="R17" i="133"/>
  <c r="V13" i="133"/>
  <c r="X13" i="133" s="1"/>
  <c r="U13" i="133"/>
  <c r="V11" i="133"/>
  <c r="X11" i="133" s="1"/>
  <c r="U11" i="133"/>
  <c r="O17" i="133"/>
  <c r="Q10" i="133"/>
  <c r="V13" i="132"/>
  <c r="X13" i="132" s="1"/>
  <c r="U13" i="132"/>
  <c r="V12" i="132"/>
  <c r="X12" i="132" s="1"/>
  <c r="U12" i="132"/>
  <c r="V11" i="132"/>
  <c r="X11" i="132" s="1"/>
  <c r="U11" i="132"/>
  <c r="Y17" i="128" l="1"/>
  <c r="Y16" i="128"/>
  <c r="Y20" i="128"/>
  <c r="V12" i="133"/>
  <c r="X12" i="133" s="1"/>
  <c r="Y12" i="133" s="1"/>
  <c r="Y19" i="128"/>
  <c r="Y12" i="132"/>
  <c r="S10" i="133"/>
  <c r="Q17" i="133"/>
  <c r="Y13" i="133"/>
  <c r="Y11" i="133"/>
  <c r="Y13" i="132"/>
  <c r="Y11" i="132"/>
  <c r="S17" i="133" l="1"/>
  <c r="U10" i="133"/>
  <c r="V10" i="133"/>
  <c r="F25" i="119"/>
  <c r="X10" i="133" l="1"/>
  <c r="X17" i="133" s="1"/>
  <c r="V17" i="133"/>
  <c r="U17" i="133"/>
  <c r="F14" i="128"/>
  <c r="H14" i="128" s="1"/>
  <c r="F13" i="128"/>
  <c r="F11" i="128"/>
  <c r="K14" i="128" l="1"/>
  <c r="N14" i="128" s="1"/>
  <c r="Y10" i="133"/>
  <c r="Y17" i="133" s="1"/>
  <c r="M14" i="128"/>
  <c r="R14" i="128"/>
  <c r="O14" i="128" l="1"/>
  <c r="Q14" i="128" s="1"/>
  <c r="S14" i="128" s="1"/>
  <c r="V14" i="128" l="1"/>
  <c r="X14" i="128" s="1"/>
  <c r="U14" i="128"/>
  <c r="K13" i="128"/>
  <c r="N13" i="128" s="1"/>
  <c r="H13" i="128"/>
  <c r="K11" i="128"/>
  <c r="M11" i="128" s="1"/>
  <c r="Y14" i="128" l="1"/>
  <c r="M13" i="128"/>
  <c r="N11" i="128"/>
  <c r="O11" i="128" s="1"/>
  <c r="R13" i="128"/>
  <c r="H11" i="128"/>
  <c r="O13" i="128" l="1"/>
  <c r="Q13" i="128" s="1"/>
  <c r="Q11" i="128"/>
  <c r="K16" i="120"/>
  <c r="F10" i="124"/>
  <c r="H10" i="124" s="1"/>
  <c r="F18" i="131"/>
  <c r="J18" i="131" s="1"/>
  <c r="F17" i="131"/>
  <c r="G17" i="131" s="1"/>
  <c r="F16" i="131"/>
  <c r="J16" i="131" s="1"/>
  <c r="F15" i="131"/>
  <c r="J15" i="131" s="1"/>
  <c r="M15" i="131" s="1"/>
  <c r="F14" i="131"/>
  <c r="G14" i="131" s="1"/>
  <c r="J13" i="131"/>
  <c r="M13" i="131" s="1"/>
  <c r="G13" i="131"/>
  <c r="F13" i="131"/>
  <c r="F12" i="131"/>
  <c r="G12" i="131" s="1"/>
  <c r="J11" i="131"/>
  <c r="M11" i="131" s="1"/>
  <c r="F11" i="131"/>
  <c r="G11" i="131" s="1"/>
  <c r="F10" i="131"/>
  <c r="F12" i="118"/>
  <c r="F11" i="118"/>
  <c r="F27" i="123"/>
  <c r="F25" i="123"/>
  <c r="K25" i="123" s="1"/>
  <c r="F23" i="123"/>
  <c r="K23" i="123" s="1"/>
  <c r="K27" i="123"/>
  <c r="K21" i="123"/>
  <c r="H21" i="123"/>
  <c r="F21" i="123"/>
  <c r="F19" i="123"/>
  <c r="K19" i="123" s="1"/>
  <c r="F18" i="123"/>
  <c r="F16" i="123"/>
  <c r="F14" i="123"/>
  <c r="H14" i="123" s="1"/>
  <c r="F12" i="123"/>
  <c r="F11" i="123"/>
  <c r="H11" i="123" s="1"/>
  <c r="F10" i="123"/>
  <c r="F25" i="121"/>
  <c r="K25" i="121" s="1"/>
  <c r="N25" i="121" s="1"/>
  <c r="F21" i="121"/>
  <c r="F19" i="121"/>
  <c r="F18" i="121"/>
  <c r="K17" i="121"/>
  <c r="M17" i="121" s="1"/>
  <c r="O17" i="121" s="1"/>
  <c r="Q17" i="121" s="1"/>
  <c r="H17" i="121"/>
  <c r="F17" i="121"/>
  <c r="F16" i="121"/>
  <c r="F15" i="121"/>
  <c r="K23" i="121"/>
  <c r="N23" i="121" s="1"/>
  <c r="H23" i="121"/>
  <c r="F23" i="121"/>
  <c r="K14" i="121"/>
  <c r="N14" i="121" s="1"/>
  <c r="H14" i="121"/>
  <c r="F14" i="121"/>
  <c r="F13" i="121"/>
  <c r="K13" i="121" s="1"/>
  <c r="N13" i="121" s="1"/>
  <c r="F12" i="121"/>
  <c r="F11" i="121"/>
  <c r="F10" i="121"/>
  <c r="F18" i="120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F22" i="119"/>
  <c r="K22" i="119" s="1"/>
  <c r="N22" i="119" s="1"/>
  <c r="F21" i="119"/>
  <c r="F19" i="119"/>
  <c r="F17" i="119"/>
  <c r="F15" i="119"/>
  <c r="F13" i="119"/>
  <c r="K10" i="124" l="1"/>
  <c r="M10" i="124" s="1"/>
  <c r="O10" i="124" s="1"/>
  <c r="Q10" i="124" s="1"/>
  <c r="G15" i="131"/>
  <c r="J12" i="131"/>
  <c r="M12" i="131" s="1"/>
  <c r="J17" i="131"/>
  <c r="M17" i="131" s="1"/>
  <c r="J14" i="131"/>
  <c r="M14" i="131" s="1"/>
  <c r="K14" i="123"/>
  <c r="N14" i="123" s="1"/>
  <c r="K11" i="123"/>
  <c r="N11" i="123" s="1"/>
  <c r="H13" i="121"/>
  <c r="H25" i="121"/>
  <c r="H22" i="119"/>
  <c r="M18" i="131"/>
  <c r="L18" i="131"/>
  <c r="G18" i="131"/>
  <c r="L17" i="131"/>
  <c r="M16" i="131"/>
  <c r="L16" i="131"/>
  <c r="G16" i="131"/>
  <c r="L15" i="131"/>
  <c r="N15" i="131" s="1"/>
  <c r="P15" i="131" s="1"/>
  <c r="L14" i="131"/>
  <c r="N14" i="131" s="1"/>
  <c r="P14" i="131" s="1"/>
  <c r="L13" i="131"/>
  <c r="N13" i="131" s="1"/>
  <c r="P13" i="131" s="1"/>
  <c r="L12" i="131"/>
  <c r="N12" i="131" s="1"/>
  <c r="P12" i="131" s="1"/>
  <c r="L11" i="131"/>
  <c r="N11" i="131" s="1"/>
  <c r="P11" i="131" s="1"/>
  <c r="N23" i="123"/>
  <c r="M23" i="123"/>
  <c r="R23" i="123"/>
  <c r="H23" i="123"/>
  <c r="M14" i="123"/>
  <c r="O14" i="123" s="1"/>
  <c r="Q14" i="123" s="1"/>
  <c r="R14" i="123"/>
  <c r="M11" i="123"/>
  <c r="O11" i="123" s="1"/>
  <c r="Q11" i="123" s="1"/>
  <c r="R11" i="123"/>
  <c r="M25" i="121"/>
  <c r="O25" i="121" s="1"/>
  <c r="Q25" i="121" s="1"/>
  <c r="R17" i="121"/>
  <c r="S17" i="121" s="1"/>
  <c r="M23" i="121"/>
  <c r="O23" i="121" s="1"/>
  <c r="Q23" i="121" s="1"/>
  <c r="M14" i="121"/>
  <c r="O14" i="121" s="1"/>
  <c r="Q14" i="121" s="1"/>
  <c r="S14" i="121" s="1"/>
  <c r="M13" i="121"/>
  <c r="O13" i="121" s="1"/>
  <c r="Q13" i="121" s="1"/>
  <c r="S13" i="121" s="1"/>
  <c r="M22" i="119"/>
  <c r="O22" i="119" s="1"/>
  <c r="Q22" i="119" s="1"/>
  <c r="R10" i="124" l="1"/>
  <c r="S10" i="124" s="1"/>
  <c r="N17" i="131"/>
  <c r="P17" i="131" s="1"/>
  <c r="S11" i="123"/>
  <c r="O23" i="123"/>
  <c r="Q23" i="123" s="1"/>
  <c r="N18" i="131"/>
  <c r="P18" i="131" s="1"/>
  <c r="N16" i="131"/>
  <c r="P16" i="131" s="1"/>
  <c r="V10" i="124" l="1"/>
  <c r="X10" i="124" s="1"/>
  <c r="U10" i="124"/>
  <c r="Y10" i="124"/>
  <c r="F9" i="119"/>
  <c r="F13" i="123" l="1"/>
  <c r="W22" i="123"/>
  <c r="H22" i="123"/>
  <c r="G22" i="123"/>
  <c r="F22" i="123"/>
  <c r="S23" i="123" l="1"/>
  <c r="U23" i="123" s="1"/>
  <c r="H15" i="121"/>
  <c r="K15" i="121"/>
  <c r="H27" i="123"/>
  <c r="V23" i="123" l="1"/>
  <c r="V22" i="123" s="1"/>
  <c r="U22" i="123"/>
  <c r="M15" i="121"/>
  <c r="N15" i="121"/>
  <c r="R27" i="123"/>
  <c r="M27" i="123"/>
  <c r="X23" i="123" l="1"/>
  <c r="X22" i="123" s="1"/>
  <c r="O15" i="121"/>
  <c r="Q15" i="121" s="1"/>
  <c r="O27" i="123"/>
  <c r="Q27" i="123" s="1"/>
  <c r="S27" i="123" s="1"/>
  <c r="V27" i="123" s="1"/>
  <c r="X27" i="123" s="1"/>
  <c r="S15" i="121" l="1"/>
  <c r="U15" i="121" s="1"/>
  <c r="Y23" i="123"/>
  <c r="Y22" i="123" s="1"/>
  <c r="V15" i="121"/>
  <c r="X15" i="121" s="1"/>
  <c r="U27" i="123"/>
  <c r="Y27" i="123" s="1"/>
  <c r="Y15" i="121" l="1"/>
  <c r="E27" i="123"/>
  <c r="W26" i="123"/>
  <c r="G26" i="123"/>
  <c r="F26" i="123"/>
  <c r="U26" i="123" l="1"/>
  <c r="H26" i="123"/>
  <c r="K13" i="120"/>
  <c r="N13" i="120" s="1"/>
  <c r="H13" i="120"/>
  <c r="X26" i="123" l="1"/>
  <c r="V26" i="123"/>
  <c r="M13" i="120"/>
  <c r="O13" i="120" s="1"/>
  <c r="Q13" i="120" s="1"/>
  <c r="S13" i="120" s="1"/>
  <c r="K10" i="121"/>
  <c r="H10" i="121"/>
  <c r="Y26" i="123" l="1"/>
  <c r="V13" i="120"/>
  <c r="X13" i="120" s="1"/>
  <c r="U13" i="120"/>
  <c r="M10" i="121"/>
  <c r="O10" i="121" l="1"/>
  <c r="Q10" i="121" s="1"/>
  <c r="S10" i="121" s="1"/>
  <c r="V10" i="121" s="1"/>
  <c r="X10" i="121" s="1"/>
  <c r="Y13" i="120"/>
  <c r="U10" i="121" l="1"/>
  <c r="Y10" i="121"/>
  <c r="H11" i="118"/>
  <c r="H19" i="121" l="1"/>
  <c r="K19" i="121"/>
  <c r="R11" i="128" l="1"/>
  <c r="W15" i="118"/>
  <c r="G15" i="118"/>
  <c r="S11" i="128" l="1"/>
  <c r="U11" i="128" s="1"/>
  <c r="W21" i="120"/>
  <c r="G21" i="120"/>
  <c r="W8" i="119"/>
  <c r="G8" i="119"/>
  <c r="F8" i="119"/>
  <c r="V11" i="128" l="1"/>
  <c r="X11" i="128" s="1"/>
  <c r="Y11" i="128" s="1"/>
  <c r="W24" i="123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6" i="132" l="1"/>
  <c r="P16" i="132"/>
  <c r="L16" i="132"/>
  <c r="J16" i="132"/>
  <c r="G16" i="132"/>
  <c r="E13" i="132"/>
  <c r="E11" i="132"/>
  <c r="K10" i="132"/>
  <c r="H10" i="132"/>
  <c r="E10" i="132"/>
  <c r="F16" i="132" l="1"/>
  <c r="M10" i="132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K18" i="120"/>
  <c r="H18" i="120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5" i="118"/>
  <c r="K31" i="123"/>
  <c r="K27" i="121"/>
  <c r="K21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7" i="119"/>
  <c r="R13" i="119"/>
  <c r="R10" i="128"/>
  <c r="R11" i="120"/>
  <c r="S11" i="120" s="1"/>
  <c r="R18" i="123"/>
  <c r="R12" i="123"/>
  <c r="S12" i="123" s="1"/>
  <c r="R16" i="123"/>
  <c r="R11" i="118"/>
  <c r="Q10" i="131"/>
  <c r="Q16" i="131"/>
  <c r="Q18" i="131"/>
  <c r="R18" i="131" s="1"/>
  <c r="Q15" i="131"/>
  <c r="R15" i="131" s="1"/>
  <c r="Q14" i="131"/>
  <c r="R14" i="131" s="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S23" i="12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S11" i="118" s="1"/>
  <c r="M10" i="131"/>
  <c r="M18" i="120"/>
  <c r="N18" i="120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3" i="124"/>
  <c r="R17" i="120"/>
  <c r="R26" i="119"/>
  <c r="R9" i="119"/>
  <c r="R10" i="119"/>
  <c r="S18" i="123" l="1"/>
  <c r="Q10" i="128"/>
  <c r="S10" i="128" s="1"/>
  <c r="S16" i="123"/>
  <c r="U16" i="123" s="1"/>
  <c r="R17" i="131"/>
  <c r="T17" i="131" s="1"/>
  <c r="R16" i="13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V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V12" i="123"/>
  <c r="X12" i="123" s="1"/>
  <c r="U12" i="123"/>
  <c r="N16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1" i="118"/>
  <c r="V11" i="118"/>
  <c r="X11" i="118" s="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1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1" i="120"/>
  <c r="N22" i="128"/>
  <c r="L31" i="123"/>
  <c r="M10" i="123"/>
  <c r="R15" i="118"/>
  <c r="R21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O18" i="120"/>
  <c r="Q18" i="120" s="1"/>
  <c r="S18" i="120" s="1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5" i="118"/>
  <c r="M10" i="118"/>
  <c r="L15" i="118"/>
  <c r="L27" i="121"/>
  <c r="L22" i="128"/>
  <c r="U17" i="131" l="1"/>
  <c r="W17" i="131" s="1"/>
  <c r="X14" i="131"/>
  <c r="S16" i="120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X14" i="123"/>
  <c r="X13" i="123" s="1"/>
  <c r="V13" i="123"/>
  <c r="U17" i="123"/>
  <c r="U22" i="121"/>
  <c r="U24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U16" i="120"/>
  <c r="Y16" i="120" s="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1" i="120"/>
  <c r="O10" i="120"/>
  <c r="U15" i="120"/>
  <c r="V15" i="120"/>
  <c r="X15" i="120" s="1"/>
  <c r="M22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Y14" i="120" l="1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1" i="120"/>
  <c r="Y13" i="128"/>
  <c r="Q9" i="119"/>
  <c r="O28" i="119"/>
  <c r="Y11" i="123"/>
  <c r="O22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1" i="120"/>
  <c r="Q13" i="124"/>
  <c r="Y10" i="132" l="1"/>
  <c r="Y16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1" i="120"/>
  <c r="V10" i="120"/>
  <c r="V21" i="120" s="1"/>
  <c r="U10" i="120"/>
  <c r="U21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1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<sst xmlns="http://schemas.openxmlformats.org/spreadsheetml/2006/main" count="911" uniqueCount="220">
  <si>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</si>
  <si>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</si>
  <si>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</si>
  <si>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</si>
  <si>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</si>
  <si>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</si>
  <si>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</si>
  <si>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</si>
  <si>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</si>
  <si>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</si>
  <si>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</si>
  <si>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</si>
  <si>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</si>
  <si>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</si>
  <si>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</si>
  <si>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</si>
  <si>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</si>
  <si>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</si>
  <si>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</si>
  <si>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</si>
  <si>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</si>
  <si>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</si>
  <si>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</si>
  <si>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</si>
  <si>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</si>
  <si>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</si>
  <si>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</si>
  <si>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</si>
  <si>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</si>
  <si>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</si>
  <si>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</si>
  <si>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</si>
  <si>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</si>
  <si>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</si>
  <si>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</si>
  <si>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</si>
  <si>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</si>
  <si>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</si>
  <si>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</si>
  <si>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</si>
  <si>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</si>
  <si>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</si>
  <si>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</si>
  <si>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</si>
  <si>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</si>
  <si>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</si>
  <si>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</si>
  <si>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</si>
  <si>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</si>
  <si>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</si>
  <si>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</si>
  <si>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</si>
  <si>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</si>
  <si>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</si>
  <si>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</si>
  <si>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</si>
  <si>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</si>
  <si>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</si>
  <si>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</si>
  <si>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</si>
  <si>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</si>
  <si>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</si>
  <si>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</si>
  <si>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</si>
  <si>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</si>
  <si>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</si>
  <si>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</si>
  <si>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</si>
  <si>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</si>
  <si>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</si>
  <si>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</si>
  <si>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</si>
  <si>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</si>
  <si>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</si>
  <si>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</si>
  <si>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</si>
  <si>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</si>
  <si>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</si>
  <si>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</si>
  <si>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</si>
  <si>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</si>
  <si>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</si>
  <si>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</si>
  <si>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</si>
  <si>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</si>
  <si>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</si>
  <si>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</si>
  <si>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</si>
  <si>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</si>
  <si>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</si>
  <si>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</si>
  <si>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</si>
  <si>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</si>
  <si>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</si>
  <si>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</si>
  <si>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</si>
  <si>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</si>
  <si>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</si>
  <si>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</si>
  <si>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</si>
  <si>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</si>
  <si>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</si>
  <si>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</si>
  <si>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</si>
  <si>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</si>
  <si>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</si>
  <si>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</si>
  <si>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</si>
  <si>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</si>
  <si>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</si>
  <si>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</si>
  <si>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</si>
  <si>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</si>
  <si>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</si>
  <si>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</si>
  <si>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</si>
  <si>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</si>
  <si>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</si>
  <si>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</si>
  <si>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</si>
  <si>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</si>
  <si>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</si>
  <si>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</si>
  <si>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</si>
  <si>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</si>
  <si>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</si>
  <si>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</si>
  <si>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</si>
  <si>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</si>
  <si>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</si>
  <si>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</si>
  <si>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</si>
  <si>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</si>
  <si>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</si>
  <si>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</si>
  <si>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</si>
  <si>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</si>
  <si>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</si>
  <si>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</si>
  <si>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</si>
  <si>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</si>
  <si>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</si>
  <si>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</si>
  <si>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</si>
  <si>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</si>
  <si>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</si>
  <si>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</si>
  <si>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</si>
  <si>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</si>
  <si>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</si>
  <si>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</si>
  <si>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</si>
  <si>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</si>
  <si>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</si>
  <si>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</si>
  <si>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</si>
  <si>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</si>
  <si>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</si>
  <si>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</si>
  <si>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</si>
  <si>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</si>
  <si>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</si>
  <si>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</si>
  <si>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</si>
  <si>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</si>
  <si>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</si>
  <si>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</si>
  <si>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</si>
  <si>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</si>
  <si>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</si>
  <si>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</si>
  <si>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</si>
  <si>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</si>
  <si>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</si>
  <si>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</si>
  <si>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</si>
  <si>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</si>
  <si>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</si>
  <si>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</si>
  <si>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</si>
  <si>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</si>
  <si>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</si>
  <si>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</si>
  <si>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</si>
  <si>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</si>
  <si>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</si>
  <si>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</si>
  <si>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</si>
  <si>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</si>
  <si>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</si>
  <si>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</si>
  <si>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</si>
  <si>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</si>
  <si>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</si>
  <si>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</si>
  <si>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</si>
  <si>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</si>
  <si>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</si>
  <si>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</si>
  <si>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</si>
  <si>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</si>
  <si>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</si>
  <si>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</si>
  <si>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</si>
  <si>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</si>
  <si>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</si>
  <si>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</si>
  <si>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</si>
  <si>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</si>
  <si>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</si>
  <si>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</si>
  <si>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</si>
  <si>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</si>
  <si>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</si>
  <si>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</si>
  <si>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</si>
  <si>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</si>
  <si>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</si>
  <si>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</si>
  <si>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16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</si>
</sst>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8" t="s">
        <v>11</v>
      </c>
      <c r="C7" s="288"/>
      <c r="D7" s="288"/>
      <c r="E7" s="8"/>
      <c r="F7" s="289" t="s">
        <v>49</v>
      </c>
      <c r="G7" s="290"/>
    </row>
    <row r="8" spans="1:7" ht="14.25" customHeight="1" x14ac:dyDescent="0.2">
      <c r="B8" s="291" t="s">
        <v>10</v>
      </c>
      <c r="C8" s="291"/>
      <c r="D8" s="291"/>
      <c r="E8" s="8"/>
      <c r="F8" s="292" t="s">
        <v>50</v>
      </c>
      <c r="G8" s="293"/>
    </row>
    <row r="9" spans="1:7" ht="8.25" customHeight="1" x14ac:dyDescent="0.2">
      <c r="B9" s="285"/>
      <c r="C9" s="285"/>
      <c r="D9" s="285"/>
      <c r="E9" s="8"/>
      <c r="F9" s="286"/>
      <c r="G9" s="28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8" t="s">
        <v>11</v>
      </c>
      <c r="C44" s="288"/>
      <c r="D44" s="288"/>
      <c r="E44" s="8"/>
      <c r="F44" s="289" t="s">
        <v>54</v>
      </c>
      <c r="G44" s="290"/>
    </row>
    <row r="45" spans="2:7" x14ac:dyDescent="0.2">
      <c r="B45" s="291" t="s">
        <v>10</v>
      </c>
      <c r="C45" s="291"/>
      <c r="D45" s="291"/>
      <c r="E45" s="8"/>
      <c r="F45" s="292" t="s">
        <v>55</v>
      </c>
      <c r="G45" s="293"/>
    </row>
    <row r="46" spans="2:7" ht="5.25" customHeight="1" x14ac:dyDescent="0.2">
      <c r="B46" s="285"/>
      <c r="C46" s="285"/>
      <c r="D46" s="285"/>
      <c r="E46" s="8"/>
      <c r="F46" s="286"/>
      <c r="G46" s="28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W10" sqref="W10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206</v>
      </c>
      <c r="C10" s="120" t="s">
        <v>184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99</v>
      </c>
      <c r="B11" s="119" t="s">
        <v>185</v>
      </c>
      <c r="C11" s="120" t="s">
        <v>184</v>
      </c>
      <c r="D11" s="121">
        <v>15</v>
      </c>
      <c r="E11" s="122">
        <f t="shared" ref="E11:E13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0</v>
      </c>
      <c r="X11" s="125">
        <f>SUM(V11:W11)</f>
        <v>121.02140799999998</v>
      </c>
      <c r="Y11" s="125">
        <f>H11+U11-X11</f>
        <v>3256.9485919999997</v>
      </c>
      <c r="Z11" s="69"/>
    </row>
    <row r="12" spans="1:26" ht="45" customHeight="1" x14ac:dyDescent="0.2">
      <c r="A12" s="105" t="s">
        <v>100</v>
      </c>
      <c r="B12" s="119" t="s">
        <v>186</v>
      </c>
      <c r="C12" s="120" t="s">
        <v>184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105" t="s">
        <v>101</v>
      </c>
      <c r="B13" s="119" t="s">
        <v>187</v>
      </c>
      <c r="C13" s="120" t="s">
        <v>184</v>
      </c>
      <c r="D13" s="121">
        <v>15</v>
      </c>
      <c r="E13" s="122">
        <f t="shared" si="0"/>
        <v>225.19799999999998</v>
      </c>
      <c r="F13" s="123">
        <v>3377.97</v>
      </c>
      <c r="G13" s="124">
        <v>0</v>
      </c>
      <c r="H13" s="125">
        <f>SUM(F13:G13)</f>
        <v>3377.97</v>
      </c>
      <c r="I13" s="126"/>
      <c r="J13" s="127">
        <v>0</v>
      </c>
      <c r="K13" s="127">
        <f>F13+J13</f>
        <v>3377.97</v>
      </c>
      <c r="L13" s="127">
        <v>2422.81</v>
      </c>
      <c r="M13" s="127">
        <f>K13-L13</f>
        <v>955.15999999999985</v>
      </c>
      <c r="N13" s="128">
        <f>VLOOKUP(K13,Tarifa1,3)</f>
        <v>0.10879999999999999</v>
      </c>
      <c r="O13" s="127">
        <f>M13*N13</f>
        <v>103.92140799999999</v>
      </c>
      <c r="P13" s="127">
        <v>142.19999999999999</v>
      </c>
      <c r="Q13" s="127">
        <f>O13+P13</f>
        <v>246.12140799999997</v>
      </c>
      <c r="R13" s="127">
        <v>125.1</v>
      </c>
      <c r="S13" s="127">
        <f>Q13-R13</f>
        <v>121.02140799999998</v>
      </c>
      <c r="T13" s="129"/>
      <c r="U13" s="125">
        <f>-IF(S13&gt;0,0,S13)</f>
        <v>0</v>
      </c>
      <c r="V13" s="130">
        <f>IF(S13&lt;0,0,S13)</f>
        <v>121.02140799999998</v>
      </c>
      <c r="W13" s="131">
        <v>0</v>
      </c>
      <c r="X13" s="125">
        <f>SUM(V13:W13)</f>
        <v>121.02140799999998</v>
      </c>
      <c r="Y13" s="125">
        <f>H13+U13-X13</f>
        <v>3256.9485919999997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306" t="s">
        <v>44</v>
      </c>
      <c r="B16" s="307"/>
      <c r="C16" s="307"/>
      <c r="D16" s="307"/>
      <c r="E16" s="308"/>
      <c r="F16" s="58">
        <f>SUM(F10:F15)</f>
        <v>13511.88</v>
      </c>
      <c r="G16" s="58">
        <f>SUM(G10:G15)</f>
        <v>0</v>
      </c>
      <c r="H16" s="58">
        <f>SUM(H10:H15)</f>
        <v>13511.88</v>
      </c>
      <c r="I16" s="64"/>
      <c r="J16" s="66">
        <f t="shared" ref="J16:S16" si="1">SUM(J10:J15)</f>
        <v>0</v>
      </c>
      <c r="K16" s="66">
        <f t="shared" si="1"/>
        <v>13511.88</v>
      </c>
      <c r="L16" s="66">
        <f t="shared" si="1"/>
        <v>9691.24</v>
      </c>
      <c r="M16" s="66">
        <f t="shared" si="1"/>
        <v>3820.6399999999994</v>
      </c>
      <c r="N16" s="66">
        <f t="shared" si="1"/>
        <v>0.43519999999999998</v>
      </c>
      <c r="O16" s="66">
        <f t="shared" si="1"/>
        <v>415.68563199999994</v>
      </c>
      <c r="P16" s="66">
        <f t="shared" si="1"/>
        <v>568.79999999999995</v>
      </c>
      <c r="Q16" s="66">
        <f t="shared" si="1"/>
        <v>984.4856319999999</v>
      </c>
      <c r="R16" s="66">
        <f t="shared" si="1"/>
        <v>500.4</v>
      </c>
      <c r="S16" s="66">
        <f t="shared" si="1"/>
        <v>484.08563199999992</v>
      </c>
      <c r="T16" s="64"/>
      <c r="U16" s="58">
        <f>SUM(U10:U15)</f>
        <v>0</v>
      </c>
      <c r="V16" s="58">
        <f>SUM(V10:V15)</f>
        <v>484.08563199999992</v>
      </c>
      <c r="W16" s="58">
        <f>SUM(W10:W15)</f>
        <v>0</v>
      </c>
      <c r="X16" s="58">
        <f>SUM(X10:X15)</f>
        <v>484.08563199999992</v>
      </c>
      <c r="Y16" s="58">
        <f>SUM(Y10:Y15)</f>
        <v>13027.794367999999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110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115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V8" sqref="V8:W8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124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190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98</v>
      </c>
      <c r="B10" s="246" t="s">
        <v>177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99</v>
      </c>
      <c r="B11" s="246" t="s">
        <v>178</v>
      </c>
      <c r="C11" s="247" t="s">
        <v>94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133</v>
      </c>
      <c r="C12" s="247" t="s">
        <v>94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100</v>
      </c>
      <c r="B13" s="246" t="s">
        <v>180</v>
      </c>
      <c r="C13" s="247" t="s">
        <v>95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101</v>
      </c>
      <c r="B14" s="246" t="s">
        <v>179</v>
      </c>
      <c r="C14" s="247" t="s">
        <v>95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207</v>
      </c>
      <c r="C15" s="247" t="s">
        <v>95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208</v>
      </c>
      <c r="C16" s="247" t="s">
        <v>95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209</v>
      </c>
      <c r="C17" s="247" t="s">
        <v>95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210</v>
      </c>
      <c r="C18" s="247" t="s">
        <v>95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218</v>
      </c>
      <c r="C19" s="247" t="s">
        <v>95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211</v>
      </c>
      <c r="C20" s="247" t="s">
        <v>95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110</v>
      </c>
    </row>
    <row r="30" spans="1:38" x14ac:dyDescent="0.2">
      <c r="F30" s="266"/>
      <c r="V30" s="266" t="s">
        <v>115</v>
      </c>
    </row>
    <row r="31" spans="1:38" x14ac:dyDescent="0.2">
      <c r="C31" s="267"/>
      <c r="D31" s="267"/>
      <c r="E31" s="267"/>
      <c r="F31" s="267"/>
      <c r="G31" s="267"/>
      <c r="V31" s="267" t="s">
        <v>96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124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190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98</v>
      </c>
      <c r="B10" s="268" t="s">
        <v>212</v>
      </c>
      <c r="C10" s="280" t="s">
        <v>201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99</v>
      </c>
      <c r="B11" s="268" t="s">
        <v>213</v>
      </c>
      <c r="C11" s="280" t="s">
        <v>201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100</v>
      </c>
      <c r="B12" s="268" t="s">
        <v>214</v>
      </c>
      <c r="C12" s="280" t="s">
        <v>202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ref="K12:K14" si="12">F12+J12</f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1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32" ht="42.95" customHeight="1" x14ac:dyDescent="0.2">
      <c r="A13" s="245" t="s">
        <v>101</v>
      </c>
      <c r="B13" s="268" t="s">
        <v>215</v>
      </c>
      <c r="C13" s="280" t="s">
        <v>202</v>
      </c>
      <c r="D13" s="248">
        <v>15</v>
      </c>
      <c r="E13" s="249">
        <f t="shared" si="10"/>
        <v>335.73599999999999</v>
      </c>
      <c r="F13" s="250">
        <f>4270*104%+595.24</f>
        <v>5036.04</v>
      </c>
      <c r="G13" s="251">
        <v>0</v>
      </c>
      <c r="H13" s="252">
        <f t="shared" si="0"/>
        <v>5036.04</v>
      </c>
      <c r="I13" s="253"/>
      <c r="J13" s="254">
        <v>0</v>
      </c>
      <c r="K13" s="254">
        <f t="shared" si="12"/>
        <v>5036.04</v>
      </c>
      <c r="L13" s="254">
        <v>4257.91</v>
      </c>
      <c r="M13" s="254">
        <f t="shared" si="1"/>
        <v>778.13000000000011</v>
      </c>
      <c r="N13" s="255">
        <v>0.16</v>
      </c>
      <c r="O13" s="254">
        <f t="shared" si="11"/>
        <v>124.50080000000003</v>
      </c>
      <c r="P13" s="254">
        <v>341.85</v>
      </c>
      <c r="Q13" s="254">
        <f t="shared" si="3"/>
        <v>466.35080000000005</v>
      </c>
      <c r="R13" s="254">
        <f t="shared" si="4"/>
        <v>0</v>
      </c>
      <c r="S13" s="254">
        <f t="shared" si="5"/>
        <v>466.35080000000005</v>
      </c>
      <c r="T13" s="256"/>
      <c r="U13" s="252">
        <f t="shared" si="6"/>
        <v>0</v>
      </c>
      <c r="V13" s="252">
        <f t="shared" si="7"/>
        <v>466.35080000000005</v>
      </c>
      <c r="W13" s="257">
        <v>0</v>
      </c>
      <c r="X13" s="252">
        <f t="shared" si="8"/>
        <v>466.35080000000005</v>
      </c>
      <c r="Y13" s="252">
        <f t="shared" si="9"/>
        <v>4569.6891999999998</v>
      </c>
      <c r="Z13" s="258"/>
    </row>
    <row r="14" spans="1:32" ht="42.95" customHeight="1" x14ac:dyDescent="0.2">
      <c r="A14" s="245" t="s">
        <v>106</v>
      </c>
      <c r="B14" s="268" t="s">
        <v>216</v>
      </c>
      <c r="C14" s="284" t="s">
        <v>203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217</v>
      </c>
      <c r="C15" s="284" t="s">
        <v>203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33472.080000000002</v>
      </c>
      <c r="G17" s="263">
        <f>SUM(G10:G16)</f>
        <v>0</v>
      </c>
      <c r="H17" s="263">
        <f>SUM(H10:H16)</f>
        <v>33472.080000000002</v>
      </c>
      <c r="I17" s="264"/>
      <c r="J17" s="265">
        <f t="shared" ref="J17:S17" si="25">SUM(J10:J16)</f>
        <v>0</v>
      </c>
      <c r="K17" s="265">
        <f t="shared" si="25"/>
        <v>33472.080000000002</v>
      </c>
      <c r="L17" s="265">
        <f t="shared" si="25"/>
        <v>25213.260000000002</v>
      </c>
      <c r="M17" s="265">
        <f t="shared" si="25"/>
        <v>8258.8200000000015</v>
      </c>
      <c r="N17" s="265">
        <f t="shared" si="25"/>
        <v>0.9648000000000001</v>
      </c>
      <c r="O17" s="265">
        <f t="shared" si="25"/>
        <v>1425.5453920000002</v>
      </c>
      <c r="P17" s="265">
        <f t="shared" si="25"/>
        <v>2223.2999999999997</v>
      </c>
      <c r="Q17" s="265">
        <f t="shared" si="25"/>
        <v>3648.8453920000002</v>
      </c>
      <c r="R17" s="265">
        <f t="shared" si="25"/>
        <v>214.8</v>
      </c>
      <c r="S17" s="265">
        <f t="shared" si="25"/>
        <v>3434.045392</v>
      </c>
      <c r="T17" s="264"/>
      <c r="U17" s="263">
        <f>SUM(U10:U16)</f>
        <v>0</v>
      </c>
      <c r="V17" s="263">
        <f>SUM(V10:V16)</f>
        <v>3434.045392</v>
      </c>
      <c r="W17" s="263">
        <v>0</v>
      </c>
      <c r="X17" s="263">
        <f>SUM(X10:X16)</f>
        <v>3434.045392</v>
      </c>
      <c r="Y17" s="263">
        <f>SUM(Y10:Y16)</f>
        <v>30038.034607999998</v>
      </c>
    </row>
    <row r="18" spans="1:38" ht="13.5" thickTop="1" x14ac:dyDescent="0.2"/>
    <row r="24" spans="1:38" x14ac:dyDescent="0.2">
      <c r="V24" s="223" t="s">
        <v>110</v>
      </c>
    </row>
    <row r="25" spans="1:38" x14ac:dyDescent="0.2">
      <c r="F25" s="266"/>
      <c r="V25" s="266" t="s">
        <v>115</v>
      </c>
    </row>
    <row r="26" spans="1:38" x14ac:dyDescent="0.2">
      <c r="C26" s="267"/>
      <c r="D26" s="267"/>
      <c r="E26" s="267"/>
      <c r="F26" s="267"/>
      <c r="G26" s="267"/>
      <c r="V26" s="267" t="s">
        <v>96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124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188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124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0</v>
      </c>
      <c r="X8" s="183">
        <f>SUM(X9:X11)</f>
        <v>6902.3422320000018</v>
      </c>
      <c r="Y8" s="183">
        <f>SUM(Y9:Y11)</f>
        <v>32530.502767999998</v>
      </c>
      <c r="Z8" s="185"/>
    </row>
    <row r="9" spans="1:32" s="139" customFormat="1" ht="35.1" customHeight="1" x14ac:dyDescent="0.2">
      <c r="A9" s="171" t="s">
        <v>98</v>
      </c>
      <c r="B9" s="171" t="s">
        <v>125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99</v>
      </c>
      <c r="B10" s="171" t="s">
        <v>126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0</v>
      </c>
      <c r="X10" s="154">
        <f>SUM(V10:W10)</f>
        <v>1904.6610000000001</v>
      </c>
      <c r="Y10" s="154">
        <f>H10+U10-X10</f>
        <v>9999.9989999999998</v>
      </c>
      <c r="Z10" s="151"/>
      <c r="AF10" s="160"/>
    </row>
    <row r="11" spans="1:32" s="139" customFormat="1" ht="35.1" customHeight="1" x14ac:dyDescent="0.2">
      <c r="A11" s="171"/>
      <c r="B11" s="171" t="s">
        <v>140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124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100</v>
      </c>
      <c r="B13" s="171" t="s">
        <v>170</v>
      </c>
      <c r="C13" s="186" t="s">
        <v>113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124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102</v>
      </c>
      <c r="B15" s="171" t="s">
        <v>141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124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103</v>
      </c>
      <c r="B17" s="171" t="s">
        <v>148</v>
      </c>
      <c r="C17" s="172" t="s">
        <v>97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124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104</v>
      </c>
      <c r="B19" s="171" t="s">
        <v>142</v>
      </c>
      <c r="C19" s="172" t="s">
        <v>91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124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105</v>
      </c>
      <c r="B21" s="171" t="s">
        <v>147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106</v>
      </c>
      <c r="B22" s="171" t="s">
        <v>143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124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107</v>
      </c>
      <c r="B24" s="171" t="s">
        <v>144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108</v>
      </c>
      <c r="B25" s="171" t="s">
        <v>145</v>
      </c>
      <c r="C25" s="172" t="s">
        <v>89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121</v>
      </c>
      <c r="B26" s="171" t="s">
        <v>146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0</v>
      </c>
      <c r="X28" s="167">
        <f>SUM(X8+X12+X14+X16+X18+X20+X23)</f>
        <v>9468.5296840000028</v>
      </c>
      <c r="Y28" s="167">
        <f>SUM(Y8+Y12+Y14+Y16+Y18+Y20+Y23)</f>
        <v>64767.020508000001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110</v>
      </c>
    </row>
    <row r="34" spans="3:38" s="139" customFormat="1" ht="12" x14ac:dyDescent="0.2">
      <c r="V34" s="139" t="s">
        <v>115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96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110</v>
      </c>
    </row>
    <row r="24" spans="3:38" x14ac:dyDescent="0.2">
      <c r="F24" s="5"/>
      <c r="V24" s="5" t="s">
        <v>115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188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98</v>
      </c>
      <c r="B10" s="171" t="s">
        <v>161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0</v>
      </c>
      <c r="X10" s="154">
        <f>SUM(V10:W10)</f>
        <v>1339.2564600000001</v>
      </c>
      <c r="Y10" s="154">
        <f>H10+U10-X10</f>
        <v>7918.3785399999997</v>
      </c>
      <c r="Z10" s="151"/>
    </row>
    <row r="11" spans="1:32" s="139" customFormat="1" ht="42.95" customHeight="1" x14ac:dyDescent="0.2">
      <c r="A11" s="149" t="s">
        <v>99</v>
      </c>
      <c r="B11" s="171" t="s">
        <v>164</v>
      </c>
      <c r="C11" s="172" t="s">
        <v>118</v>
      </c>
      <c r="D11" s="173">
        <v>15</v>
      </c>
      <c r="E11" s="174">
        <f t="shared" ref="E11:E18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8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100</v>
      </c>
      <c r="B12" s="171" t="s">
        <v>162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0</v>
      </c>
      <c r="X12" s="154">
        <f>SUM(V12:W12)</f>
        <v>165.89039999999997</v>
      </c>
      <c r="Y12" s="154">
        <f>H12+U12-X12</f>
        <v>3461.7946000000002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194</v>
      </c>
      <c r="C13" s="172" t="s">
        <v>192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101</v>
      </c>
      <c r="B14" s="171" t="s">
        <v>163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102</v>
      </c>
      <c r="B15" s="171" t="s">
        <v>165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103</v>
      </c>
      <c r="B16" s="171" t="s">
        <v>166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104</v>
      </c>
      <c r="B17" s="171" t="s">
        <v>167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42.95" customHeight="1" x14ac:dyDescent="0.2">
      <c r="A18" s="149" t="s">
        <v>107</v>
      </c>
      <c r="B18" s="171" t="s">
        <v>168</v>
      </c>
      <c r="C18" s="172" t="s">
        <v>78</v>
      </c>
      <c r="D18" s="173">
        <v>15</v>
      </c>
      <c r="E18" s="174">
        <f t="shared" si="2"/>
        <v>223.54799999999997</v>
      </c>
      <c r="F18" s="152">
        <f>6706.44/2</f>
        <v>3353.22</v>
      </c>
      <c r="G18" s="153">
        <v>0</v>
      </c>
      <c r="H18" s="154">
        <f t="shared" ref="H18" si="23">SUM(F18:G18)</f>
        <v>3353.22</v>
      </c>
      <c r="I18" s="155"/>
      <c r="J18" s="156">
        <v>0</v>
      </c>
      <c r="K18" s="156">
        <f t="shared" ref="K18" si="24">F18+J18</f>
        <v>3353.22</v>
      </c>
      <c r="L18" s="156">
        <v>2422.81</v>
      </c>
      <c r="M18" s="156">
        <f t="shared" ref="M18" si="25">K18-L18</f>
        <v>930.40999999999985</v>
      </c>
      <c r="N18" s="157">
        <f t="shared" ref="N18" si="26">VLOOKUP(K18,Tarifa1,3)</f>
        <v>0.10879999999999999</v>
      </c>
      <c r="O18" s="156">
        <f t="shared" ref="O18" si="27">M18*N18</f>
        <v>101.22860799999998</v>
      </c>
      <c r="P18" s="156">
        <v>142.19999999999999</v>
      </c>
      <c r="Q18" s="156">
        <f t="shared" ref="Q18" si="28">O18+P18</f>
        <v>243.42860799999997</v>
      </c>
      <c r="R18" s="156">
        <v>125.1</v>
      </c>
      <c r="S18" s="156">
        <f t="shared" si="4"/>
        <v>118.32860799999997</v>
      </c>
      <c r="T18" s="158"/>
      <c r="U18" s="154">
        <f t="shared" ref="U18" si="29">-IF(S18&gt;0,0,S18)</f>
        <v>0</v>
      </c>
      <c r="V18" s="154">
        <f t="shared" ref="V18" si="30">IF(S18&lt;0,0,S18)</f>
        <v>118.32860799999997</v>
      </c>
      <c r="W18" s="159">
        <v>0</v>
      </c>
      <c r="X18" s="154">
        <f t="shared" ref="X18" si="31">SUM(V18:W18)</f>
        <v>118.32860799999997</v>
      </c>
      <c r="Y18" s="154">
        <f t="shared" ref="Y18" si="32">H18+U18-X18</f>
        <v>3234.891392</v>
      </c>
      <c r="Z18" s="151"/>
    </row>
    <row r="19" spans="1:26" s="139" customFormat="1" ht="30" customHeight="1" x14ac:dyDescent="0.2">
      <c r="A19" s="211"/>
      <c r="B19" s="212"/>
      <c r="C19" s="151"/>
      <c r="D19" s="212"/>
      <c r="E19" s="213"/>
      <c r="F19" s="214"/>
      <c r="G19" s="155"/>
      <c r="H19" s="155"/>
      <c r="I19" s="155"/>
      <c r="J19" s="215"/>
      <c r="K19" s="215"/>
      <c r="L19" s="215"/>
      <c r="M19" s="215"/>
      <c r="N19" s="216"/>
      <c r="O19" s="215"/>
      <c r="P19" s="215"/>
      <c r="Q19" s="215"/>
      <c r="R19" s="215"/>
      <c r="S19" s="215"/>
      <c r="T19" s="217"/>
      <c r="U19" s="155"/>
      <c r="V19" s="155"/>
      <c r="W19" s="155"/>
      <c r="X19" s="155"/>
      <c r="Y19" s="218"/>
      <c r="Z19" s="151"/>
    </row>
    <row r="20" spans="1:26" s="139" customFormat="1" ht="27" customHeight="1" x14ac:dyDescent="0.2">
      <c r="A20" s="161"/>
      <c r="B20" s="161"/>
      <c r="C20" s="161"/>
      <c r="D20" s="161"/>
      <c r="E20" s="161"/>
      <c r="F20" s="164"/>
      <c r="G20" s="164"/>
      <c r="H20" s="164"/>
      <c r="I20" s="164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6" s="139" customFormat="1" ht="27" customHeight="1" thickBot="1" x14ac:dyDescent="0.25">
      <c r="A21" s="294" t="s">
        <v>44</v>
      </c>
      <c r="B21" s="295"/>
      <c r="C21" s="295"/>
      <c r="D21" s="295"/>
      <c r="E21" s="296"/>
      <c r="F21" s="167">
        <f>SUM(F10:F20)</f>
        <v>51238.925000000003</v>
      </c>
      <c r="G21" s="167">
        <f>SUM(G10:G20)</f>
        <v>0</v>
      </c>
      <c r="H21" s="167">
        <f>SUM(H10:H20)</f>
        <v>51238.925000000003</v>
      </c>
      <c r="I21" s="168"/>
      <c r="J21" s="169">
        <f t="shared" ref="J21:S21" si="33">SUM(J10:J20)</f>
        <v>0</v>
      </c>
      <c r="K21" s="169">
        <f t="shared" si="33"/>
        <v>51238.925000000003</v>
      </c>
      <c r="L21" s="169">
        <f t="shared" si="33"/>
        <v>39320.789999999994</v>
      </c>
      <c r="M21" s="169">
        <f t="shared" si="33"/>
        <v>11918.135000000002</v>
      </c>
      <c r="N21" s="169">
        <f t="shared" si="33"/>
        <v>1.5032000000000001</v>
      </c>
      <c r="O21" s="169">
        <f t="shared" si="33"/>
        <v>2054.2755200000006</v>
      </c>
      <c r="P21" s="169">
        <f t="shared" si="33"/>
        <v>3706.7999999999997</v>
      </c>
      <c r="Q21" s="169">
        <f t="shared" si="33"/>
        <v>5761.0755200000003</v>
      </c>
      <c r="R21" s="169">
        <f t="shared" si="33"/>
        <v>392.85</v>
      </c>
      <c r="S21" s="169">
        <f t="shared" si="33"/>
        <v>5368.22552</v>
      </c>
      <c r="T21" s="168"/>
      <c r="U21" s="167">
        <f>SUM(U10:U20)</f>
        <v>0</v>
      </c>
      <c r="V21" s="167">
        <f>SUM(V10:V20)</f>
        <v>5389.6382079999994</v>
      </c>
      <c r="W21" s="167">
        <f>SUM(W10:W20)</f>
        <v>0</v>
      </c>
      <c r="X21" s="167">
        <f>SUM(X10:X20)</f>
        <v>5389.6382079999994</v>
      </c>
      <c r="Y21" s="167">
        <f>SUM(Y10:Y20)</f>
        <v>45849.286791999999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27" customHeight="1" x14ac:dyDescent="0.2">
      <c r="A24" s="135"/>
      <c r="B24" s="135"/>
      <c r="C24" s="135"/>
      <c r="D24" s="135"/>
      <c r="E24" s="135"/>
      <c r="F24" s="219"/>
      <c r="G24" s="219"/>
      <c r="H24" s="219"/>
      <c r="I24" s="219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19"/>
      <c r="U24" s="219"/>
      <c r="V24" s="219"/>
      <c r="W24" s="219"/>
      <c r="X24" s="219"/>
      <c r="Y24" s="219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110</v>
      </c>
    </row>
    <row r="28" spans="1:26" s="139" customFormat="1" ht="12" x14ac:dyDescent="0.2">
      <c r="V28" s="139" t="s">
        <v>109</v>
      </c>
    </row>
    <row r="29" spans="1:26" s="139" customFormat="1" ht="12" x14ac:dyDescent="0.2">
      <c r="C29" s="170"/>
      <c r="D29" s="170"/>
      <c r="E29" s="170"/>
      <c r="F29" s="170"/>
      <c r="G29" s="170"/>
      <c r="V29" s="170" t="s">
        <v>96</v>
      </c>
      <c r="X29" s="170"/>
      <c r="Y29" s="170"/>
      <c r="Z29" s="170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139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188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500</v>
      </c>
      <c r="X9" s="147">
        <f>SUM(X10:X19)</f>
        <v>1698.7135519999999</v>
      </c>
      <c r="Y9" s="147">
        <f>SUM(Y10:Y19)</f>
        <v>29466.551447999995</v>
      </c>
      <c r="Z9" s="148"/>
    </row>
    <row r="10" spans="1:26" s="139" customFormat="1" ht="36.950000000000003" customHeight="1" x14ac:dyDescent="0.2">
      <c r="A10" s="149"/>
      <c r="B10" s="171" t="s">
        <v>193</v>
      </c>
      <c r="C10" s="172" t="s">
        <v>191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129</v>
      </c>
      <c r="C11" s="172" t="s">
        <v>80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195</v>
      </c>
      <c r="C12" s="172" t="s">
        <v>127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135</v>
      </c>
      <c r="C13" s="172" t="s">
        <v>84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134</v>
      </c>
      <c r="C14" s="172" t="s">
        <v>83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500</v>
      </c>
      <c r="X14" s="154">
        <f t="shared" si="13"/>
        <v>525.13745599999993</v>
      </c>
      <c r="Y14" s="154">
        <f t="shared" si="14"/>
        <v>1657.6675439999999</v>
      </c>
      <c r="Z14" s="151"/>
    </row>
    <row r="15" spans="1:26" s="139" customFormat="1" ht="36.950000000000003" customHeight="1" x14ac:dyDescent="0.2">
      <c r="A15" s="149"/>
      <c r="B15" s="171" t="s">
        <v>198</v>
      </c>
      <c r="C15" s="172" t="s">
        <v>197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136</v>
      </c>
      <c r="C16" s="172" t="s">
        <v>82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137</v>
      </c>
      <c r="C17" s="172" t="s">
        <v>82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182</v>
      </c>
      <c r="C18" s="172" t="s">
        <v>122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181</v>
      </c>
      <c r="C19" s="172" t="s">
        <v>123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124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99</v>
      </c>
      <c r="B21" s="171" t="s">
        <v>128</v>
      </c>
      <c r="C21" s="172" t="s">
        <v>79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124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132</v>
      </c>
      <c r="C23" s="172" t="s">
        <v>189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100</v>
      </c>
      <c r="B24" s="177" t="s">
        <v>124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101</v>
      </c>
      <c r="B25" s="171" t="s">
        <v>131</v>
      </c>
      <c r="C25" s="172" t="s">
        <v>81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500</v>
      </c>
      <c r="X27" s="167">
        <f>SUM(X9+X20+X22+X24)</f>
        <v>2105.7288639999997</v>
      </c>
      <c r="Y27" s="167">
        <f>SUM(Y9+Y20+Y22+Y24)</f>
        <v>38776.121135999987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110</v>
      </c>
    </row>
    <row r="32" spans="1:32" s="139" customFormat="1" ht="12" x14ac:dyDescent="0.2">
      <c r="V32" s="139" t="s">
        <v>115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96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188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98</v>
      </c>
      <c r="B10" s="171" t="s">
        <v>176</v>
      </c>
      <c r="C10" s="172" t="s">
        <v>117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99</v>
      </c>
      <c r="B11" s="171" t="s">
        <v>173</v>
      </c>
      <c r="C11" s="172" t="s">
        <v>85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100</v>
      </c>
      <c r="B12" s="171" t="s">
        <v>172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124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101</v>
      </c>
      <c r="B14" s="171" t="s">
        <v>171</v>
      </c>
      <c r="C14" s="172" t="s">
        <v>116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124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102</v>
      </c>
      <c r="B16" s="171" t="s">
        <v>174</v>
      </c>
      <c r="C16" s="186" t="s">
        <v>111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124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103</v>
      </c>
      <c r="B18" s="171" t="s">
        <v>138</v>
      </c>
      <c r="C18" s="186" t="s">
        <v>112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169</v>
      </c>
      <c r="C19" s="186" t="s">
        <v>114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124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104</v>
      </c>
      <c r="B21" s="171" t="s">
        <v>175</v>
      </c>
      <c r="C21" s="186" t="s">
        <v>120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124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200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105</v>
      </c>
      <c r="B24" s="182" t="s">
        <v>124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106</v>
      </c>
      <c r="B25" s="171" t="s">
        <v>183</v>
      </c>
      <c r="C25" s="172" t="s">
        <v>119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124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199</v>
      </c>
      <c r="C27" s="172" t="s">
        <v>196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124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205</v>
      </c>
      <c r="C29" s="172" t="s">
        <v>204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110</v>
      </c>
    </row>
    <row r="38" spans="3:38" s="139" customFormat="1" ht="12" x14ac:dyDescent="0.2">
      <c r="V38" s="139" t="s">
        <v>115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96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149</v>
      </c>
      <c r="C10" s="79" t="s">
        <v>86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100</v>
      </c>
      <c r="B11" s="104" t="s">
        <v>130</v>
      </c>
      <c r="C11" s="80" t="s">
        <v>90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101</v>
      </c>
      <c r="B12" s="104" t="s">
        <v>150</v>
      </c>
      <c r="C12" s="80" t="s">
        <v>90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110</v>
      </c>
    </row>
    <row r="22" spans="3:38" x14ac:dyDescent="0.2">
      <c r="F22" s="5"/>
      <c r="V22" s="5" t="s">
        <v>115</v>
      </c>
    </row>
    <row r="23" spans="3:38" x14ac:dyDescent="0.2">
      <c r="C23" s="81"/>
      <c r="D23" s="81"/>
      <c r="E23" s="81"/>
      <c r="F23" s="81"/>
      <c r="G23" s="81"/>
      <c r="V23" s="81" t="s">
        <v>96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F7" sqref="F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151</v>
      </c>
      <c r="C10" s="80" t="s">
        <v>87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99</v>
      </c>
      <c r="B11" s="104" t="s">
        <v>152</v>
      </c>
      <c r="C11" s="80" t="s">
        <v>87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100</v>
      </c>
      <c r="B12" s="104" t="s">
        <v>153</v>
      </c>
      <c r="C12" s="80" t="s">
        <v>87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101</v>
      </c>
      <c r="B13" s="104" t="s">
        <v>154</v>
      </c>
      <c r="C13" s="80" t="s">
        <v>87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102</v>
      </c>
      <c r="B14" s="104" t="s">
        <v>155</v>
      </c>
      <c r="C14" s="80" t="s">
        <v>87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103</v>
      </c>
      <c r="B15" s="104" t="s">
        <v>156</v>
      </c>
      <c r="C15" s="80" t="s">
        <v>87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104</v>
      </c>
      <c r="B16" s="104" t="s">
        <v>157</v>
      </c>
      <c r="C16" s="80" t="s">
        <v>87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105</v>
      </c>
      <c r="B17" s="104" t="s">
        <v>158</v>
      </c>
      <c r="C17" s="80" t="s">
        <v>87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106</v>
      </c>
      <c r="B18" s="104" t="s">
        <v>159</v>
      </c>
      <c r="C18" s="80" t="s">
        <v>87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110</v>
      </c>
    </row>
    <row r="28" spans="1:38" x14ac:dyDescent="0.2">
      <c r="F28" s="5"/>
      <c r="V28" s="5" t="s">
        <v>115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160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110</v>
      </c>
    </row>
    <row r="25" spans="3:38" x14ac:dyDescent="0.2">
      <c r="F25" s="5"/>
      <c r="V25" s="5" t="s">
        <v>115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2018-01-29T16:24:11Z</cp:lastPrinted>
  <dcterms:created xsi:type="dcterms:W3CDTF">2000-05-05T04:08:27Z</dcterms:created>
  <dcterms:modified xsi:type="dcterms:W3CDTF">2019-02-13T17:39:41Z</dcterms:modified>
</cp:coreProperties>
</file>