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33" l="1"/>
  <c r="F12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5" i="133"/>
  <c r="F15" i="133"/>
  <c r="H15" i="133" s="1"/>
  <c r="F14" i="133"/>
  <c r="E14" i="133" s="1"/>
  <c r="E13" i="133"/>
  <c r="H12" i="133"/>
  <c r="F11" i="133"/>
  <c r="E11" i="133" s="1"/>
  <c r="F10" i="133"/>
  <c r="P17" i="133"/>
  <c r="L17" i="133"/>
  <c r="J17" i="133"/>
  <c r="G17" i="133"/>
  <c r="K13" i="133"/>
  <c r="E12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5" i="133"/>
  <c r="E15" i="133"/>
  <c r="H14" i="133"/>
  <c r="K14" i="133"/>
  <c r="K12" i="133"/>
  <c r="M12" i="133" s="1"/>
  <c r="E10" i="133"/>
  <c r="H10" i="133"/>
  <c r="K10" i="133" s="1"/>
  <c r="F17" i="133"/>
  <c r="M13" i="133"/>
  <c r="H13" i="133"/>
  <c r="M10" i="133"/>
  <c r="H11" i="133"/>
  <c r="K11" i="133" s="1"/>
  <c r="M11" i="133" s="1"/>
  <c r="M14" i="133"/>
  <c r="K12" i="132"/>
  <c r="H12" i="132"/>
  <c r="K11" i="132"/>
  <c r="H11" i="132"/>
  <c r="X29" i="123" l="1"/>
  <c r="V28" i="123"/>
  <c r="O12" i="133"/>
  <c r="Q12" i="133" s="1"/>
  <c r="K17" i="133"/>
  <c r="M17" i="133"/>
  <c r="O13" i="133"/>
  <c r="Q13" i="133" s="1"/>
  <c r="H17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K21" i="123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F23" i="121"/>
  <c r="K23" i="121" s="1"/>
  <c r="K14" i="121"/>
  <c r="H14" i="121"/>
  <c r="F14" i="12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G15" i="131" l="1"/>
  <c r="J17" i="131"/>
  <c r="J13" i="131"/>
  <c r="L13" i="131" s="1"/>
  <c r="H23" i="121"/>
  <c r="K16" i="120"/>
  <c r="K14" i="123"/>
  <c r="J12" i="131"/>
  <c r="H22" i="119"/>
  <c r="K13" i="121"/>
  <c r="H25" i="121"/>
  <c r="K11" i="123"/>
  <c r="G11" i="131"/>
  <c r="J14" i="131"/>
  <c r="K10" i="124"/>
  <c r="M10" i="124" s="1"/>
  <c r="O10" i="124" s="1"/>
  <c r="Q10" i="124" s="1"/>
  <c r="L18" i="131"/>
  <c r="G18" i="131"/>
  <c r="L17" i="131"/>
  <c r="L16" i="131"/>
  <c r="G16" i="131"/>
  <c r="L15" i="131"/>
  <c r="L14" i="131"/>
  <c r="L11" i="131"/>
  <c r="M23" i="123"/>
  <c r="H23" i="123"/>
  <c r="M14" i="123"/>
  <c r="M11" i="123"/>
  <c r="M25" i="121"/>
  <c r="M23" i="121"/>
  <c r="M14" i="121"/>
  <c r="M13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3" i="133"/>
  <c r="S13" i="133" s="1"/>
  <c r="R15" i="128"/>
  <c r="R11" i="133"/>
  <c r="R12" i="133"/>
  <c r="S12" i="133" s="1"/>
  <c r="R10" i="133"/>
  <c r="R17" i="133" s="1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5" i="133"/>
  <c r="O15" i="133" s="1"/>
  <c r="Q15" i="133" s="1"/>
  <c r="S15" i="133" s="1"/>
  <c r="N20" i="128"/>
  <c r="O20" i="128" s="1"/>
  <c r="Q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N19" i="128"/>
  <c r="O19" i="128" s="1"/>
  <c r="Q19" i="128" s="1"/>
  <c r="S19" i="128" s="1"/>
  <c r="N18" i="128"/>
  <c r="O18" i="128" s="1"/>
  <c r="Q18" i="128" s="1"/>
  <c r="N11" i="133"/>
  <c r="O11" i="133" s="1"/>
  <c r="Q11" i="133" s="1"/>
  <c r="S11" i="133" s="1"/>
  <c r="N10" i="133"/>
  <c r="N12" i="132"/>
  <c r="O12" i="132" s="1"/>
  <c r="Q12" i="132" s="1"/>
  <c r="S12" i="132" s="1"/>
  <c r="N14" i="133"/>
  <c r="O14" i="133" s="1"/>
  <c r="Q14" i="133" s="1"/>
  <c r="S14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S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R12" i="131" s="1"/>
  <c r="Q11" i="131"/>
  <c r="R11" i="131" s="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7" i="120"/>
  <c r="R26" i="119"/>
  <c r="R9" i="119"/>
  <c r="R10" i="119"/>
  <c r="S20" i="128" l="1"/>
  <c r="S14" i="128"/>
  <c r="U14" i="128" s="1"/>
  <c r="Y14" i="128" s="1"/>
  <c r="S15" i="128"/>
  <c r="U15" i="128" s="1"/>
  <c r="Y15" i="128" s="1"/>
  <c r="R13" i="124"/>
  <c r="R18" i="131"/>
  <c r="S23" i="123"/>
  <c r="U19" i="128"/>
  <c r="V19" i="128"/>
  <c r="X19" i="128" s="1"/>
  <c r="R14" i="131"/>
  <c r="T14" i="131" s="1"/>
  <c r="U11" i="128"/>
  <c r="V11" i="128"/>
  <c r="X11" i="128" s="1"/>
  <c r="Y11" i="128" s="1"/>
  <c r="V14" i="133"/>
  <c r="X14" i="133" s="1"/>
  <c r="U14" i="133"/>
  <c r="S18" i="128"/>
  <c r="V17" i="128"/>
  <c r="X17" i="128" s="1"/>
  <c r="U17" i="128"/>
  <c r="Y17" i="128" s="1"/>
  <c r="U12" i="132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O10" i="133"/>
  <c r="N17" i="133"/>
  <c r="V15" i="128"/>
  <c r="X15" i="128" s="1"/>
  <c r="U15" i="133"/>
  <c r="V15" i="133"/>
  <c r="X15" i="133" s="1"/>
  <c r="U12" i="133"/>
  <c r="V12" i="133"/>
  <c r="X12" i="133" s="1"/>
  <c r="Y12" i="133" s="1"/>
  <c r="V20" i="128"/>
  <c r="X20" i="128" s="1"/>
  <c r="U20" i="128"/>
  <c r="V13" i="133"/>
  <c r="X13" i="133" s="1"/>
  <c r="U13" i="133"/>
  <c r="Y13" i="133" s="1"/>
  <c r="S12" i="123"/>
  <c r="U15" i="121"/>
  <c r="V15" i="121"/>
  <c r="X15" i="121" s="1"/>
  <c r="U23" i="123"/>
  <c r="V23" i="123"/>
  <c r="V11" i="132"/>
  <c r="X11" i="132" s="1"/>
  <c r="U11" i="132"/>
  <c r="U11" i="133"/>
  <c r="V11" i="133"/>
  <c r="X11" i="133" s="1"/>
  <c r="U16" i="128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7" i="13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Y11" i="133" l="1"/>
  <c r="Y14" i="133"/>
  <c r="Y16" i="128"/>
  <c r="Y20" i="128"/>
  <c r="Y12" i="132"/>
  <c r="U16" i="131"/>
  <c r="W16" i="131" s="1"/>
  <c r="Y15" i="121"/>
  <c r="V11" i="118"/>
  <c r="X11" i="118" s="1"/>
  <c r="U14" i="131"/>
  <c r="W14" i="131" s="1"/>
  <c r="X14" i="131" s="1"/>
  <c r="Y14" i="12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5" i="133"/>
  <c r="O17" i="133"/>
  <c r="Q10" i="133"/>
  <c r="Y13" i="120"/>
  <c r="V18" i="128"/>
  <c r="X18" i="128" s="1"/>
  <c r="U18" i="128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Y18" i="128" l="1"/>
  <c r="V13" i="123"/>
  <c r="Q17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7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7" i="133" s="1"/>
  <c r="V17" i="133"/>
  <c r="U17" i="133"/>
  <c r="Y10" i="133"/>
  <c r="Y17" i="133" s="1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X10" i="131" l="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<sst xmlns="http://schemas.openxmlformats.org/spreadsheetml/2006/main" count="905" uniqueCount="217">
  <si>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</si>
  <si>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</si>
  <si>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</si>
  <si>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</si>
  <si>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</si>
  <si>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</si>
  <si>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</si>
  <si>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</si>
  <si>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</si>
  <si>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</si>
  <si>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</si>
  <si>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</si>
  <si>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</si>
  <si>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</si>
  <si>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</si>
  <si>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</si>
  <si>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</si>
  <si>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</si>
  <si>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</si>
  <si>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</si>
  <si>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</si>
  <si>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</si>
  <si>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</si>
  <si>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</si>
  <si>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</si>
  <si>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</si>
  <si>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</si>
  <si>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</si>
  <si>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</si>
  <si>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</si>
  <si>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</si>
  <si>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</si>
  <si>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</si>
  <si>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</si>
  <si>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</si>
  <si>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</si>
  <si>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</si>
  <si>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</si>
  <si>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</si>
  <si>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</si>
  <si>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</si>
  <si>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</si>
  <si>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</si>
  <si>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</si>
  <si>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</si>
  <si>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</si>
  <si>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</si>
  <si>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</si>
  <si>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</si>
  <si>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</si>
  <si>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</si>
  <si>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</si>
  <si>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</si>
  <si>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</si>
  <si>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</si>
  <si>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</si>
  <si>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</si>
  <si>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</si>
  <si>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</si>
  <si>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</si>
  <si>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</si>
  <si>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</si>
  <si>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</si>
  <si>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</si>
  <si>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</si>
  <si>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</si>
  <si>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</si>
  <si>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</si>
  <si>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</si>
  <si>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</si>
  <si>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</si>
  <si>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</si>
  <si>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</si>
  <si>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</si>
  <si>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</si>
  <si>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</si>
  <si>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</si>
  <si>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</si>
  <si>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</si>
  <si>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</si>
  <si>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</si>
  <si>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</si>
  <si>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</si>
  <si>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</si>
  <si>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</si>
  <si>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</si>
  <si>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</si>
  <si>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</si>
  <si>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</si>
  <si>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</si>
  <si>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</si>
  <si>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</si>
  <si>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</si>
  <si>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</si>
  <si>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</si>
  <si>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</si>
  <si>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</si>
  <si>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</si>
  <si>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</si>
  <si>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</si>
  <si>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</si>
  <si>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</si>
  <si>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</si>
  <si>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</si>
  <si>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</si>
  <si>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</si>
  <si>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</si>
  <si>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</si>
  <si>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</si>
  <si>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</si>
  <si>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</si>
  <si>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</si>
  <si>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</si>
  <si>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</si>
  <si>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</si>
  <si>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</si>
  <si>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</si>
  <si>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</si>
  <si>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</si>
  <si>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</si>
  <si>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</si>
  <si>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</si>
  <si>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</si>
  <si>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</si>
  <si>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</si>
  <si>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</si>
  <si>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</si>
  <si>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</si>
  <si>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</si>
  <si>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</si>
  <si>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</si>
  <si>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</si>
  <si>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</si>
  <si>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</si>
  <si>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</si>
  <si>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</si>
  <si>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</si>
  <si>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</si>
  <si>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</si>
  <si>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</si>
  <si>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</si>
  <si>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</si>
  <si>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</si>
  <si>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</si>
  <si>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</si>
  <si>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</si>
  <si>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</si>
  <si>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</si>
  <si>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</si>
  <si>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</si>
  <si>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</si>
  <si>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</si>
  <si>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</si>
  <si>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</si>
  <si>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</si>
  <si>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</si>
  <si>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</si>
  <si>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</si>
  <si>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</si>
  <si>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</si>
  <si>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</si>
  <si>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</si>
  <si>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</si>
  <si>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</si>
  <si>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</si>
  <si>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</si>
  <si>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</si>
  <si>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</si>
  <si>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</si>
  <si>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</si>
  <si>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</si>
  <si>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</si>
  <si>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</si>
  <si>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</si>
  <si>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</si>
  <si>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</si>
  <si>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</si>
  <si>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</si>
  <si>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</si>
  <si>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</si>
  <si>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</si>
  <si>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</si>
  <si>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</si>
  <si>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</si>
  <si>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</si>
  <si>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</si>
  <si>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</si>
  <si>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</si>
  <si>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</si>
  <si>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</si>
  <si>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</si>
  <si>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</si>
  <si>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</si>
  <si>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</si>
  <si>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</si>
  <si>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</si>
  <si>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</si>
  <si>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</si>
  <si>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</si>
  <si>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</si>
  <si>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</si>
  <si>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</si>
  <si>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</si>
  <si>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</si>
  <si>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</si>
  <si>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</si>
  <si>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</si>
  <si>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</si>
  <si>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</si>
  <si>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</si>
  <si>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</si>
  <si>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</si>
  <si>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</si>
  <si>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</si>
  <si>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</si>
  <si>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085</t>
  </si>
  <si>
    <t>SUELDO  DEL 16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</si>
</sst>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2" t="s">
        <v>11</v>
      </c>
      <c r="C7" s="292"/>
      <c r="D7" s="292"/>
      <c r="E7" s="8"/>
      <c r="F7" s="285" t="s">
        <v>49</v>
      </c>
      <c r="G7" s="286"/>
    </row>
    <row r="8" spans="1:7" ht="14.25" customHeight="1" x14ac:dyDescent="0.2">
      <c r="B8" s="289" t="s">
        <v>10</v>
      </c>
      <c r="C8" s="289"/>
      <c r="D8" s="289"/>
      <c r="E8" s="8"/>
      <c r="F8" s="290" t="s">
        <v>50</v>
      </c>
      <c r="G8" s="291"/>
    </row>
    <row r="9" spans="1:7" ht="8.25" customHeight="1" x14ac:dyDescent="0.2">
      <c r="B9" s="293"/>
      <c r="C9" s="293"/>
      <c r="D9" s="293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2" t="s">
        <v>11</v>
      </c>
      <c r="C44" s="292"/>
      <c r="D44" s="292"/>
      <c r="E44" s="8"/>
      <c r="F44" s="285" t="s">
        <v>54</v>
      </c>
      <c r="G44" s="286"/>
    </row>
    <row r="45" spans="2:7" x14ac:dyDescent="0.2">
      <c r="B45" s="289" t="s">
        <v>10</v>
      </c>
      <c r="C45" s="289"/>
      <c r="D45" s="289"/>
      <c r="E45" s="8"/>
      <c r="F45" s="290" t="s">
        <v>55</v>
      </c>
      <c r="G45" s="291"/>
    </row>
    <row r="46" spans="2:7" ht="5.25" customHeight="1" x14ac:dyDescent="0.2">
      <c r="B46" s="293"/>
      <c r="C46" s="293"/>
      <c r="D46" s="293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7" workbookViewId="0">
      <selection activeCell="U11" sqref="U11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203</v>
      </c>
      <c r="C10" s="120" t="s">
        <v>182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183</v>
      </c>
      <c r="C11" s="120" t="s">
        <v>182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99</v>
      </c>
      <c r="B12" s="119" t="s">
        <v>184</v>
      </c>
      <c r="C12" s="120" t="s">
        <v>182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0</v>
      </c>
      <c r="X15" s="58">
        <f>SUM(X10:X14)</f>
        <v>363.06422399999997</v>
      </c>
      <c r="Y15" s="58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175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176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178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177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204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205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206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207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215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208</v>
      </c>
      <c r="C20" s="247" t="s">
        <v>94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109</v>
      </c>
    </row>
    <row r="30" spans="1:38" x14ac:dyDescent="0.2">
      <c r="F30" s="266"/>
      <c r="V30" s="266" t="s">
        <v>114</v>
      </c>
    </row>
    <row r="31" spans="1:38" x14ac:dyDescent="0.2">
      <c r="C31" s="267"/>
      <c r="D31" s="267"/>
      <c r="E31" s="267"/>
      <c r="F31" s="267"/>
      <c r="G31" s="267"/>
      <c r="V31" s="267" t="s">
        <v>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32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68" t="s">
        <v>209</v>
      </c>
      <c r="C10" s="280" t="s">
        <v>198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4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4" si="1">K10-L10</f>
        <v>2134.09</v>
      </c>
      <c r="N10" s="255">
        <f t="shared" ref="N10:N14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4" si="3">O10+P10</f>
        <v>1083.441624</v>
      </c>
      <c r="R10" s="254">
        <f t="shared" ref="R10:R13" si="4">VLOOKUP(K10,Credito1,2)</f>
        <v>0</v>
      </c>
      <c r="S10" s="254">
        <f t="shared" ref="S10:S14" si="5">Q10-R10</f>
        <v>1083.441624</v>
      </c>
      <c r="T10" s="256"/>
      <c r="U10" s="252">
        <f t="shared" ref="U10:U14" si="6">-IF(S10&gt;0,0,S10)</f>
        <v>0</v>
      </c>
      <c r="V10" s="252">
        <f t="shared" ref="V10:V14" si="7">IF(S10&lt;0,0,S10)</f>
        <v>1083.441624</v>
      </c>
      <c r="W10" s="257">
        <v>0</v>
      </c>
      <c r="X10" s="252">
        <f t="shared" ref="X10:X14" si="8">SUM(V10:W10)</f>
        <v>1083.441624</v>
      </c>
      <c r="Y10" s="252">
        <f t="shared" ref="Y10:Y14" si="9">H10+U10-X10</f>
        <v>6976.558376</v>
      </c>
      <c r="Z10" s="247"/>
    </row>
    <row r="11" spans="1:32" ht="42.95" customHeight="1" x14ac:dyDescent="0.2">
      <c r="A11" s="245" t="s">
        <v>98</v>
      </c>
      <c r="B11" s="268" t="s">
        <v>210</v>
      </c>
      <c r="C11" s="280" t="s">
        <v>198</v>
      </c>
      <c r="D11" s="248">
        <v>15</v>
      </c>
      <c r="E11" s="249">
        <f t="shared" ref="E11:E14" si="10">F11/D11</f>
        <v>537.33333333333337</v>
      </c>
      <c r="F11" s="278">
        <f>7750*104%</f>
        <v>8060</v>
      </c>
      <c r="G11" s="251">
        <v>0</v>
      </c>
      <c r="H11" s="252">
        <f t="shared" si="0"/>
        <v>8060</v>
      </c>
      <c r="I11" s="253"/>
      <c r="J11" s="254">
        <v>0</v>
      </c>
      <c r="K11" s="254">
        <f>H11</f>
        <v>8060</v>
      </c>
      <c r="L11" s="254">
        <v>5925.91</v>
      </c>
      <c r="M11" s="254">
        <f t="shared" si="1"/>
        <v>2134.09</v>
      </c>
      <c r="N11" s="255">
        <f t="shared" si="2"/>
        <v>0.21360000000000001</v>
      </c>
      <c r="O11" s="254">
        <f t="shared" ref="O11:O14" si="11">M11*N11</f>
        <v>455.84162400000008</v>
      </c>
      <c r="P11" s="254">
        <v>627.6</v>
      </c>
      <c r="Q11" s="254">
        <f t="shared" si="3"/>
        <v>1083.441624</v>
      </c>
      <c r="R11" s="254">
        <f t="shared" si="4"/>
        <v>0</v>
      </c>
      <c r="S11" s="254">
        <f t="shared" si="5"/>
        <v>1083.441624</v>
      </c>
      <c r="T11" s="256"/>
      <c r="U11" s="252">
        <f t="shared" si="6"/>
        <v>0</v>
      </c>
      <c r="V11" s="252">
        <f t="shared" si="7"/>
        <v>1083.441624</v>
      </c>
      <c r="W11" s="257">
        <v>0</v>
      </c>
      <c r="X11" s="252">
        <f t="shared" si="8"/>
        <v>1083.441624</v>
      </c>
      <c r="Y11" s="252">
        <f t="shared" si="9"/>
        <v>6976.558376</v>
      </c>
      <c r="Z11" s="258"/>
      <c r="AF11" s="259"/>
    </row>
    <row r="12" spans="1:32" ht="42.95" customHeight="1" x14ac:dyDescent="0.2">
      <c r="A12" s="245" t="s">
        <v>99</v>
      </c>
      <c r="B12" s="268" t="s">
        <v>211</v>
      </c>
      <c r="C12" s="280" t="s">
        <v>199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ref="K12:K14" si="12">F12+J12</f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1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32" ht="42.95" customHeight="1" x14ac:dyDescent="0.2">
      <c r="A13" s="245" t="s">
        <v>100</v>
      </c>
      <c r="B13" s="268" t="s">
        <v>212</v>
      </c>
      <c r="C13" s="280" t="s">
        <v>199</v>
      </c>
      <c r="D13" s="248">
        <v>15</v>
      </c>
      <c r="E13" s="249">
        <f t="shared" si="10"/>
        <v>335.73599999999999</v>
      </c>
      <c r="F13" s="250">
        <f>4270*104%+595.24</f>
        <v>5036.04</v>
      </c>
      <c r="G13" s="251">
        <v>0</v>
      </c>
      <c r="H13" s="252">
        <f t="shared" si="0"/>
        <v>5036.04</v>
      </c>
      <c r="I13" s="253"/>
      <c r="J13" s="254">
        <v>0</v>
      </c>
      <c r="K13" s="254">
        <f t="shared" si="12"/>
        <v>5036.04</v>
      </c>
      <c r="L13" s="254">
        <v>4257.91</v>
      </c>
      <c r="M13" s="254">
        <f t="shared" si="1"/>
        <v>778.13000000000011</v>
      </c>
      <c r="N13" s="255">
        <v>0.16</v>
      </c>
      <c r="O13" s="254">
        <f t="shared" si="11"/>
        <v>124.50080000000003</v>
      </c>
      <c r="P13" s="254">
        <v>341.85</v>
      </c>
      <c r="Q13" s="254">
        <f t="shared" si="3"/>
        <v>466.35080000000005</v>
      </c>
      <c r="R13" s="254">
        <f t="shared" si="4"/>
        <v>0</v>
      </c>
      <c r="S13" s="254">
        <f t="shared" si="5"/>
        <v>466.35080000000005</v>
      </c>
      <c r="T13" s="256"/>
      <c r="U13" s="252">
        <f t="shared" si="6"/>
        <v>0</v>
      </c>
      <c r="V13" s="252">
        <f t="shared" si="7"/>
        <v>466.35080000000005</v>
      </c>
      <c r="W13" s="257">
        <v>0</v>
      </c>
      <c r="X13" s="252">
        <f t="shared" si="8"/>
        <v>466.35080000000005</v>
      </c>
      <c r="Y13" s="252">
        <f t="shared" si="9"/>
        <v>4569.6891999999998</v>
      </c>
      <c r="Z13" s="258"/>
    </row>
    <row r="14" spans="1:32" ht="42.95" customHeight="1" x14ac:dyDescent="0.2">
      <c r="A14" s="245" t="s">
        <v>105</v>
      </c>
      <c r="B14" s="268" t="s">
        <v>213</v>
      </c>
      <c r="C14" s="284" t="s">
        <v>200</v>
      </c>
      <c r="D14" s="248">
        <v>15</v>
      </c>
      <c r="E14" s="249">
        <f t="shared" si="10"/>
        <v>242.66666666666666</v>
      </c>
      <c r="F14" s="250">
        <f>3500*104%</f>
        <v>3640</v>
      </c>
      <c r="G14" s="251">
        <v>0</v>
      </c>
      <c r="H14" s="252">
        <f t="shared" si="0"/>
        <v>3640</v>
      </c>
      <c r="I14" s="253"/>
      <c r="J14" s="254">
        <v>0</v>
      </c>
      <c r="K14" s="254">
        <f t="shared" si="12"/>
        <v>3640</v>
      </c>
      <c r="L14" s="254">
        <v>2422.81</v>
      </c>
      <c r="M14" s="254">
        <f t="shared" si="1"/>
        <v>1217.19</v>
      </c>
      <c r="N14" s="255">
        <f t="shared" si="2"/>
        <v>0.10879999999999999</v>
      </c>
      <c r="O14" s="254">
        <f t="shared" si="11"/>
        <v>132.430272</v>
      </c>
      <c r="P14" s="254">
        <v>142.19999999999999</v>
      </c>
      <c r="Q14" s="254">
        <f t="shared" si="3"/>
        <v>274.63027199999999</v>
      </c>
      <c r="R14" s="254">
        <v>107.4</v>
      </c>
      <c r="S14" s="254">
        <f t="shared" si="5"/>
        <v>167.23027199999999</v>
      </c>
      <c r="T14" s="256"/>
      <c r="U14" s="252">
        <f t="shared" si="6"/>
        <v>0</v>
      </c>
      <c r="V14" s="252">
        <f t="shared" si="7"/>
        <v>167.23027199999999</v>
      </c>
      <c r="W14" s="257">
        <v>0</v>
      </c>
      <c r="X14" s="252">
        <f t="shared" si="8"/>
        <v>167.23027199999999</v>
      </c>
      <c r="Y14" s="252">
        <f t="shared" si="9"/>
        <v>3472.7697280000002</v>
      </c>
      <c r="Z14" s="258"/>
    </row>
    <row r="15" spans="1:32" ht="42.95" customHeight="1" x14ac:dyDescent="0.2">
      <c r="A15" s="281"/>
      <c r="B15" s="268" t="s">
        <v>214</v>
      </c>
      <c r="C15" s="284" t="s">
        <v>200</v>
      </c>
      <c r="D15" s="248">
        <v>15</v>
      </c>
      <c r="E15" s="249">
        <f t="shared" ref="E15" si="13">F15/D15</f>
        <v>242.66666666666666</v>
      </c>
      <c r="F15" s="250">
        <f>3500*104%</f>
        <v>3640</v>
      </c>
      <c r="G15" s="251">
        <v>0</v>
      </c>
      <c r="H15" s="252">
        <f t="shared" ref="H15" si="14">SUM(F15:G15)</f>
        <v>3640</v>
      </c>
      <c r="I15" s="253"/>
      <c r="J15" s="254">
        <v>0</v>
      </c>
      <c r="K15" s="254">
        <f t="shared" ref="K15" si="15">F15+J15</f>
        <v>3640</v>
      </c>
      <c r="L15" s="254">
        <v>2422.81</v>
      </c>
      <c r="M15" s="254">
        <f t="shared" ref="M15" si="16">K15-L15</f>
        <v>1217.19</v>
      </c>
      <c r="N15" s="255">
        <f t="shared" ref="N15" si="17">VLOOKUP(K15,Tarifa1,3)</f>
        <v>0.10879999999999999</v>
      </c>
      <c r="O15" s="254">
        <f t="shared" ref="O15" si="18">M15*N15</f>
        <v>132.430272</v>
      </c>
      <c r="P15" s="254">
        <v>142.19999999999999</v>
      </c>
      <c r="Q15" s="254">
        <f t="shared" ref="Q15" si="19">O15+P15</f>
        <v>274.63027199999999</v>
      </c>
      <c r="R15" s="254">
        <v>107.4</v>
      </c>
      <c r="S15" s="254">
        <f t="shared" ref="S15" si="20">Q15-R15</f>
        <v>167.23027199999999</v>
      </c>
      <c r="T15" s="256"/>
      <c r="U15" s="252">
        <f t="shared" ref="U15" si="21">-IF(S15&gt;0,0,S15)</f>
        <v>0</v>
      </c>
      <c r="V15" s="252">
        <f t="shared" ref="V15" si="22">IF(S15&lt;0,0,S15)</f>
        <v>167.23027199999999</v>
      </c>
      <c r="W15" s="257">
        <v>0</v>
      </c>
      <c r="X15" s="252">
        <f t="shared" ref="X15" si="23">SUM(V15:W15)</f>
        <v>167.23027199999999</v>
      </c>
      <c r="Y15" s="252">
        <f t="shared" ref="Y15" si="24">H15+U15-X15</f>
        <v>3472.7697280000002</v>
      </c>
      <c r="Z15" s="258"/>
    </row>
    <row r="16" spans="1:32" ht="35.1" customHeight="1" x14ac:dyDescent="0.2">
      <c r="A16" s="260"/>
      <c r="B16" s="260"/>
      <c r="C16" s="260"/>
      <c r="D16" s="260"/>
      <c r="E16" s="260"/>
      <c r="F16" s="261"/>
      <c r="G16" s="261"/>
      <c r="H16" s="261"/>
      <c r="I16" s="261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</row>
    <row r="17" spans="1:38" ht="35.1" customHeight="1" thickBot="1" x14ac:dyDescent="0.25">
      <c r="A17" s="318" t="s">
        <v>44</v>
      </c>
      <c r="B17" s="319"/>
      <c r="C17" s="319"/>
      <c r="D17" s="319"/>
      <c r="E17" s="320"/>
      <c r="F17" s="263">
        <f>SUM(F10:F16)</f>
        <v>33472.080000000002</v>
      </c>
      <c r="G17" s="263">
        <f>SUM(G10:G16)</f>
        <v>0</v>
      </c>
      <c r="H17" s="263">
        <f>SUM(H10:H16)</f>
        <v>33472.080000000002</v>
      </c>
      <c r="I17" s="264"/>
      <c r="J17" s="265">
        <f t="shared" ref="J17:S17" si="25">SUM(J10:J16)</f>
        <v>0</v>
      </c>
      <c r="K17" s="265">
        <f t="shared" si="25"/>
        <v>33472.080000000002</v>
      </c>
      <c r="L17" s="265">
        <f t="shared" si="25"/>
        <v>25213.260000000002</v>
      </c>
      <c r="M17" s="265">
        <f t="shared" si="25"/>
        <v>8258.8200000000015</v>
      </c>
      <c r="N17" s="265">
        <f t="shared" si="25"/>
        <v>0.9648000000000001</v>
      </c>
      <c r="O17" s="265">
        <f t="shared" si="25"/>
        <v>1425.5453920000002</v>
      </c>
      <c r="P17" s="265">
        <f t="shared" si="25"/>
        <v>2223.2999999999997</v>
      </c>
      <c r="Q17" s="265">
        <f t="shared" si="25"/>
        <v>3648.8453920000002</v>
      </c>
      <c r="R17" s="265">
        <f t="shared" si="25"/>
        <v>214.8</v>
      </c>
      <c r="S17" s="265">
        <f t="shared" si="25"/>
        <v>3434.045392</v>
      </c>
      <c r="T17" s="264"/>
      <c r="U17" s="263">
        <f>SUM(U10:U16)</f>
        <v>0</v>
      </c>
      <c r="V17" s="263">
        <f>SUM(V10:V16)</f>
        <v>3434.045392</v>
      </c>
      <c r="W17" s="263">
        <v>0</v>
      </c>
      <c r="X17" s="263">
        <f>SUM(X10:X16)</f>
        <v>3434.045392</v>
      </c>
      <c r="Y17" s="263">
        <f>SUM(Y10:Y16)</f>
        <v>30038.034607999998</v>
      </c>
    </row>
    <row r="18" spans="1:38" ht="13.5" thickTop="1" x14ac:dyDescent="0.2"/>
    <row r="24" spans="1:38" x14ac:dyDescent="0.2">
      <c r="V24" s="223" t="s">
        <v>109</v>
      </c>
    </row>
    <row r="25" spans="1:38" x14ac:dyDescent="0.2">
      <c r="F25" s="266"/>
      <c r="V25" s="266" t="s">
        <v>114</v>
      </c>
    </row>
    <row r="26" spans="1:38" x14ac:dyDescent="0.2">
      <c r="C26" s="267"/>
      <c r="D26" s="267"/>
      <c r="E26" s="267"/>
      <c r="F26" s="267"/>
      <c r="G26" s="267"/>
      <c r="V26" s="267" t="s">
        <v>95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K26" s="267"/>
      <c r="AL26" s="267"/>
    </row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185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4000</v>
      </c>
      <c r="X8" s="183">
        <f>SUM(X9:X11)</f>
        <v>10902.342232000001</v>
      </c>
      <c r="Y8" s="183">
        <f>SUM(Y9:Y11)</f>
        <v>28530.502767999998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4000</v>
      </c>
      <c r="X10" s="154">
        <f>SUM(V10:W10)</f>
        <v>5904.6610000000001</v>
      </c>
      <c r="Y10" s="154">
        <f>H10+U10-X10</f>
        <v>5999.9989999999998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168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4000</v>
      </c>
      <c r="X28" s="167">
        <f>SUM(X8+X12+X14+X16+X18+X20+X23)</f>
        <v>13468.529684000003</v>
      </c>
      <c r="Y28" s="167">
        <f>SUM(Y8+Y12+Y14+Y16+Y18+Y20+Y23)</f>
        <v>60767.020508000001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160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98</v>
      </c>
      <c r="B11" s="171" t="s">
        <v>163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161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1000</v>
      </c>
      <c r="X12" s="154">
        <f>SUM(V12:W12)</f>
        <v>1165.8904</v>
      </c>
      <c r="Y12" s="154">
        <f>H12+U12-X12</f>
        <v>2461.7946000000002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191</v>
      </c>
      <c r="C13" s="172" t="s">
        <v>189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162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164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165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166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1000</v>
      </c>
      <c r="X20" s="167">
        <f>SUM(X10:X19)</f>
        <v>6271.3096000000005</v>
      </c>
      <c r="Y20" s="167">
        <f>SUM(Y10:Y19)</f>
        <v>41614.395400000001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500</v>
      </c>
      <c r="X9" s="147">
        <f>SUM(X10:X19)</f>
        <v>1698.7135519999999</v>
      </c>
      <c r="Y9" s="147">
        <f>SUM(Y10:Y19)</f>
        <v>29466.551447999995</v>
      </c>
      <c r="Z9" s="148"/>
    </row>
    <row r="10" spans="1:26" s="139" customFormat="1" ht="36.950000000000003" customHeight="1" x14ac:dyDescent="0.2">
      <c r="A10" s="149"/>
      <c r="B10" s="171" t="s">
        <v>190</v>
      </c>
      <c r="C10" s="172" t="s">
        <v>188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192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500</v>
      </c>
      <c r="X14" s="154">
        <f t="shared" si="13"/>
        <v>525.13745599999993</v>
      </c>
      <c r="Y14" s="154">
        <f t="shared" si="14"/>
        <v>1657.6675439999999</v>
      </c>
      <c r="Z14" s="151"/>
    </row>
    <row r="15" spans="1:26" s="139" customFormat="1" ht="36.950000000000003" customHeight="1" x14ac:dyDescent="0.2">
      <c r="A15" s="149"/>
      <c r="B15" s="171" t="s">
        <v>195</v>
      </c>
      <c r="C15" s="172" t="s">
        <v>194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180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179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186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500</v>
      </c>
      <c r="X27" s="167">
        <f>SUM(X9+X20+X22+X24)</f>
        <v>2105.7288639999997</v>
      </c>
      <c r="Y27" s="167">
        <f>SUM(Y9+Y20+Y22+Y24)</f>
        <v>38776.121135999987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174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171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170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169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172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167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173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197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181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196</v>
      </c>
      <c r="C27" s="172" t="s">
        <v>193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202</v>
      </c>
      <c r="C29" s="172" t="s">
        <v>201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148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149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150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151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152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153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154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155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156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157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158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W14" sqref="W14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216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159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2018-05-23T17:27:35Z</cp:lastPrinted>
  <dcterms:created xsi:type="dcterms:W3CDTF">2000-05-05T04:08:27Z</dcterms:created>
  <dcterms:modified xsi:type="dcterms:W3CDTF">2019-02-13T17:46:26Z</dcterms:modified>
</cp:coreProperties>
</file>