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DC73393C-F51B-4805-9379-50C9CB0A6168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SINDICO!$1:$31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35" l="1"/>
  <c r="J12" i="135" s="1"/>
  <c r="H12" i="135"/>
  <c r="Q12" i="135" l="1"/>
  <c r="M12" i="135"/>
  <c r="O12" i="135"/>
  <c r="K12" i="135"/>
  <c r="L12" i="135" s="1"/>
  <c r="I23" i="135"/>
  <c r="J23" i="135" s="1"/>
  <c r="H23" i="135"/>
  <c r="I22" i="135"/>
  <c r="J22" i="135" s="1"/>
  <c r="H22" i="135"/>
  <c r="N12" i="135" l="1"/>
  <c r="P12" i="135"/>
  <c r="R12" i="135" s="1"/>
  <c r="T12" i="135" s="1"/>
  <c r="U12" i="135" s="1"/>
  <c r="O23" i="135"/>
  <c r="K23" i="135"/>
  <c r="L23" i="135" s="1"/>
  <c r="Q23" i="135"/>
  <c r="M23" i="135"/>
  <c r="O22" i="135"/>
  <c r="K22" i="135"/>
  <c r="L22" i="135" s="1"/>
  <c r="Q22" i="135"/>
  <c r="M22" i="135"/>
  <c r="I21" i="135"/>
  <c r="J21" i="135" s="1"/>
  <c r="H21" i="135"/>
  <c r="S12" i="135" l="1"/>
  <c r="V12" i="135"/>
  <c r="N22" i="135"/>
  <c r="P22" i="135" s="1"/>
  <c r="R22" i="135" s="1"/>
  <c r="S22" i="135" s="1"/>
  <c r="N23" i="135"/>
  <c r="P23" i="135" s="1"/>
  <c r="R23" i="135" s="1"/>
  <c r="T23" i="135" s="1"/>
  <c r="U23" i="135" s="1"/>
  <c r="T22" i="135"/>
  <c r="U22" i="135" s="1"/>
  <c r="Q21" i="135"/>
  <c r="M21" i="135"/>
  <c r="O21" i="135"/>
  <c r="K21" i="135"/>
  <c r="L21" i="135" s="1"/>
  <c r="K11" i="132"/>
  <c r="L11" i="132" s="1"/>
  <c r="J11" i="132"/>
  <c r="S23" i="135" l="1"/>
  <c r="V23" i="135"/>
  <c r="N21" i="135"/>
  <c r="P21" i="135" s="1"/>
  <c r="R21" i="135" s="1"/>
  <c r="T21" i="135" s="1"/>
  <c r="U21" i="135" s="1"/>
  <c r="V22" i="135"/>
  <c r="S11" i="132"/>
  <c r="O11" i="132"/>
  <c r="Q11" i="132"/>
  <c r="M11" i="132"/>
  <c r="N11" i="132" s="1"/>
  <c r="S21" i="135" l="1"/>
  <c r="V21" i="135" s="1"/>
  <c r="P11" i="132"/>
  <c r="R11" i="132" s="1"/>
  <c r="T11" i="132" s="1"/>
  <c r="V11" i="132" s="1"/>
  <c r="W11" i="132" s="1"/>
  <c r="U11" i="132" l="1"/>
  <c r="X11" i="132" s="1"/>
  <c r="I24" i="135"/>
  <c r="J24" i="135" s="1"/>
  <c r="H24" i="135"/>
  <c r="I20" i="135"/>
  <c r="J20" i="135" s="1"/>
  <c r="H20" i="135"/>
  <c r="O24" i="135" l="1"/>
  <c r="K24" i="135"/>
  <c r="L24" i="135" s="1"/>
  <c r="Q24" i="135"/>
  <c r="M24" i="135"/>
  <c r="M20" i="135"/>
  <c r="O20" i="135"/>
  <c r="K20" i="135"/>
  <c r="L20" i="135" s="1"/>
  <c r="Q20" i="135"/>
  <c r="N24" i="135" l="1"/>
  <c r="P24" i="135" s="1"/>
  <c r="R24" i="135" s="1"/>
  <c r="S24" i="135" s="1"/>
  <c r="N20" i="135"/>
  <c r="P20" i="135" s="1"/>
  <c r="R20" i="135" s="1"/>
  <c r="T20" i="135" s="1"/>
  <c r="U20" i="135" s="1"/>
  <c r="I19" i="135"/>
  <c r="J19" i="135" s="1"/>
  <c r="H19" i="135"/>
  <c r="I18" i="135"/>
  <c r="J18" i="135" s="1"/>
  <c r="H18" i="135"/>
  <c r="T24" i="135" l="1"/>
  <c r="U24" i="135" s="1"/>
  <c r="V24" i="135" s="1"/>
  <c r="S20" i="135"/>
  <c r="V20" i="135" s="1"/>
  <c r="O18" i="135"/>
  <c r="Q18" i="135"/>
  <c r="M18" i="135"/>
  <c r="K18" i="135"/>
  <c r="L18" i="135" s="1"/>
  <c r="Q19" i="135"/>
  <c r="M19" i="135"/>
  <c r="O19" i="135"/>
  <c r="K19" i="135"/>
  <c r="L19" i="135" s="1"/>
  <c r="K33" i="123"/>
  <c r="L33" i="123" s="1"/>
  <c r="J33" i="123"/>
  <c r="N19" i="135" l="1"/>
  <c r="P19" i="135" s="1"/>
  <c r="R19" i="135" s="1"/>
  <c r="T19" i="135" s="1"/>
  <c r="U19" i="135" s="1"/>
  <c r="N18" i="135"/>
  <c r="P18" i="135" s="1"/>
  <c r="R18" i="135" s="1"/>
  <c r="T18" i="135" s="1"/>
  <c r="U18" i="135" s="1"/>
  <c r="Q33" i="123"/>
  <c r="M33" i="123"/>
  <c r="N33" i="123" s="1"/>
  <c r="S33" i="123"/>
  <c r="O33" i="123"/>
  <c r="H13" i="136"/>
  <c r="G13" i="136"/>
  <c r="J11" i="136"/>
  <c r="J13" i="136" s="1"/>
  <c r="I11" i="136"/>
  <c r="F11" i="136"/>
  <c r="S19" i="135" l="1"/>
  <c r="V19" i="135" s="1"/>
  <c r="S18" i="135"/>
  <c r="V18" i="135" s="1"/>
  <c r="P33" i="123"/>
  <c r="R33" i="123" s="1"/>
  <c r="T33" i="123" s="1"/>
  <c r="V33" i="123" s="1"/>
  <c r="W33" i="123" s="1"/>
  <c r="I13" i="136"/>
  <c r="K11" i="136"/>
  <c r="U33" i="123" l="1"/>
  <c r="X3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3" i="120"/>
  <c r="L13" i="120" s="1"/>
  <c r="J13" i="120"/>
  <c r="K12" i="132"/>
  <c r="L12" i="132" s="1"/>
  <c r="J12" i="132"/>
  <c r="K10" i="132"/>
  <c r="L10" i="132" s="1"/>
  <c r="J10" i="132"/>
  <c r="K12" i="134"/>
  <c r="L12" i="134" s="1"/>
  <c r="J12" i="134"/>
  <c r="K11" i="119"/>
  <c r="L11" i="119" s="1"/>
  <c r="J11" i="119"/>
  <c r="K10" i="119"/>
  <c r="L10" i="119" s="1"/>
  <c r="J10" i="119"/>
  <c r="N13" i="131" l="1"/>
  <c r="P13" i="131"/>
  <c r="L13" i="131"/>
  <c r="M13" i="131" s="1"/>
  <c r="O13" i="131" s="1"/>
  <c r="Q13" i="131" s="1"/>
  <c r="R13" i="131"/>
  <c r="S13" i="120"/>
  <c r="O13" i="120"/>
  <c r="Q13" i="120"/>
  <c r="M13" i="120"/>
  <c r="N13" i="120" s="1"/>
  <c r="P13" i="120" s="1"/>
  <c r="S12" i="132"/>
  <c r="O12" i="132"/>
  <c r="Q12" i="132"/>
  <c r="M12" i="132"/>
  <c r="N12" i="132" s="1"/>
  <c r="S10" i="132"/>
  <c r="O10" i="132"/>
  <c r="Q10" i="132"/>
  <c r="M10" i="132"/>
  <c r="N10" i="132" s="1"/>
  <c r="S12" i="134"/>
  <c r="O12" i="134"/>
  <c r="Q12" i="134"/>
  <c r="M12" i="134"/>
  <c r="N12" i="134" s="1"/>
  <c r="Q11" i="119"/>
  <c r="M11" i="119"/>
  <c r="N11" i="119" s="1"/>
  <c r="S11" i="119"/>
  <c r="O11" i="119"/>
  <c r="S10" i="119"/>
  <c r="O10" i="119"/>
  <c r="M10" i="119"/>
  <c r="N10" i="119" s="1"/>
  <c r="P10" i="119" s="1"/>
  <c r="Q10" i="119"/>
  <c r="P12" i="134" l="1"/>
  <c r="R12" i="134" s="1"/>
  <c r="T12" i="134" s="1"/>
  <c r="V12" i="134" s="1"/>
  <c r="W12" i="134" s="1"/>
  <c r="R10" i="119"/>
  <c r="T10" i="119" s="1"/>
  <c r="V10" i="119" s="1"/>
  <c r="W10" i="119" s="1"/>
  <c r="S13" i="131"/>
  <c r="U13" i="131" s="1"/>
  <c r="V13" i="131" s="1"/>
  <c r="P11" i="119"/>
  <c r="R11" i="119" s="1"/>
  <c r="T11" i="119" s="1"/>
  <c r="U11" i="119" s="1"/>
  <c r="P12" i="132"/>
  <c r="R12" i="132" s="1"/>
  <c r="T12" i="132" s="1"/>
  <c r="V12" i="132" s="1"/>
  <c r="W12" i="132" s="1"/>
  <c r="P10" i="132"/>
  <c r="R10" i="132" s="1"/>
  <c r="T10" i="132" s="1"/>
  <c r="U10" i="132" s="1"/>
  <c r="R13" i="120"/>
  <c r="T13" i="120" s="1"/>
  <c r="V13" i="120" s="1"/>
  <c r="W13" i="120" s="1"/>
  <c r="U12" i="134"/>
  <c r="V11" i="119" l="1"/>
  <c r="W11" i="119" s="1"/>
  <c r="X11" i="119" s="1"/>
  <c r="U10" i="119"/>
  <c r="X10" i="119" s="1"/>
  <c r="X12" i="134"/>
  <c r="T13" i="131"/>
  <c r="V10" i="132"/>
  <c r="W10" i="132" s="1"/>
  <c r="U12" i="132"/>
  <c r="X12" i="132" s="1"/>
  <c r="U13" i="120"/>
  <c r="X13" i="120" s="1"/>
  <c r="W13" i="131"/>
  <c r="X10" i="132"/>
  <c r="K12" i="133" l="1"/>
  <c r="L12" i="133" s="1"/>
  <c r="J12" i="133"/>
  <c r="Q12" i="133" l="1"/>
  <c r="M12" i="133"/>
  <c r="N12" i="133" s="1"/>
  <c r="S12" i="133"/>
  <c r="O12" i="133"/>
  <c r="P12" i="133" l="1"/>
  <c r="R12" i="133" s="1"/>
  <c r="T12" i="133" s="1"/>
  <c r="K33" i="120"/>
  <c r="L33" i="120" s="1"/>
  <c r="J33" i="120"/>
  <c r="K32" i="120"/>
  <c r="L32" i="120" s="1"/>
  <c r="J32" i="120"/>
  <c r="V12" i="133" l="1"/>
  <c r="W12" i="133" s="1"/>
  <c r="U12" i="133"/>
  <c r="Q33" i="120"/>
  <c r="S33" i="120"/>
  <c r="O33" i="120"/>
  <c r="M33" i="120"/>
  <c r="N33" i="120" s="1"/>
  <c r="S32" i="120"/>
  <c r="O32" i="120"/>
  <c r="Q32" i="120"/>
  <c r="M32" i="120"/>
  <c r="N32" i="120" s="1"/>
  <c r="K10" i="133"/>
  <c r="L10" i="133" s="1"/>
  <c r="J10" i="133"/>
  <c r="G10" i="133"/>
  <c r="P32" i="120" l="1"/>
  <c r="R32" i="120" s="1"/>
  <c r="T32" i="120"/>
  <c r="V32" i="120" s="1"/>
  <c r="W32" i="120" s="1"/>
  <c r="P33" i="120"/>
  <c r="R33" i="120" s="1"/>
  <c r="T33" i="120" s="1"/>
  <c r="U33" i="120" s="1"/>
  <c r="X12" i="133"/>
  <c r="S10" i="133"/>
  <c r="O10" i="133"/>
  <c r="Q10" i="133"/>
  <c r="M10" i="133"/>
  <c r="N10" i="133" s="1"/>
  <c r="U32" i="120" l="1"/>
  <c r="X32" i="120" s="1"/>
  <c r="V33" i="120"/>
  <c r="W33" i="120" s="1"/>
  <c r="X33" i="120" s="1"/>
  <c r="P10" i="133"/>
  <c r="R10" i="133" s="1"/>
  <c r="T10" i="133" s="1"/>
  <c r="V10" i="133" s="1"/>
  <c r="W10" i="133" s="1"/>
  <c r="K27" i="121"/>
  <c r="L27" i="121" s="1"/>
  <c r="J27" i="121"/>
  <c r="U10" i="133" l="1"/>
  <c r="X10" i="133" s="1"/>
  <c r="O27" i="121"/>
  <c r="S27" i="121"/>
  <c r="Q27" i="121"/>
  <c r="M27" i="121"/>
  <c r="N27" i="121" s="1"/>
  <c r="P27" i="121" l="1"/>
  <c r="R27" i="121" s="1"/>
  <c r="T27" i="121" s="1"/>
  <c r="V27" i="121" l="1"/>
  <c r="W27" i="121" s="1"/>
  <c r="U27" i="121"/>
  <c r="X27" i="121" l="1"/>
  <c r="K11" i="133" l="1"/>
  <c r="L11" i="133" s="1"/>
  <c r="K13" i="133"/>
  <c r="L13" i="133" s="1"/>
  <c r="K14" i="133"/>
  <c r="L14" i="133" s="1"/>
  <c r="M14" i="133" s="1"/>
  <c r="K15" i="133"/>
  <c r="L15" i="133" s="1"/>
  <c r="I10" i="135"/>
  <c r="J10" i="135" s="1"/>
  <c r="I11" i="135"/>
  <c r="J11" i="135" s="1"/>
  <c r="K11" i="135" s="1"/>
  <c r="I13" i="135"/>
  <c r="J13" i="135" s="1"/>
  <c r="I14" i="135"/>
  <c r="J14" i="135" s="1"/>
  <c r="K14" i="135" s="1"/>
  <c r="I15" i="135"/>
  <c r="J15" i="135" s="1"/>
  <c r="K15" i="135" s="1"/>
  <c r="I16" i="135"/>
  <c r="J16" i="135" s="1"/>
  <c r="I17" i="135"/>
  <c r="J17" i="135" s="1"/>
  <c r="K17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31" i="123"/>
  <c r="K29" i="123"/>
  <c r="L29" i="123" s="1"/>
  <c r="K27" i="123"/>
  <c r="L27" i="123" s="1"/>
  <c r="K22" i="123"/>
  <c r="L22" i="123" s="1"/>
  <c r="K21" i="123"/>
  <c r="L21" i="123" s="1"/>
  <c r="K18" i="123"/>
  <c r="K19" i="123"/>
  <c r="L19" i="123" s="1"/>
  <c r="K17" i="123"/>
  <c r="K15" i="123"/>
  <c r="K13" i="123"/>
  <c r="K11" i="123"/>
  <c r="L11" i="123" s="1"/>
  <c r="K10" i="123"/>
  <c r="L10" i="123" s="1"/>
  <c r="K35" i="121"/>
  <c r="L35" i="121" s="1"/>
  <c r="K33" i="121"/>
  <c r="K32" i="121"/>
  <c r="L32" i="121" s="1"/>
  <c r="K30" i="121"/>
  <c r="L30" i="121" s="1"/>
  <c r="K29" i="121"/>
  <c r="L29" i="121" s="1"/>
  <c r="K26" i="121"/>
  <c r="L26" i="121" s="1"/>
  <c r="S26" i="121" s="1"/>
  <c r="K11" i="121"/>
  <c r="L11" i="121" s="1"/>
  <c r="O11" i="121" s="1"/>
  <c r="K12" i="121"/>
  <c r="L12" i="121" s="1"/>
  <c r="M12" i="121" s="1"/>
  <c r="K13" i="121"/>
  <c r="L13" i="121" s="1"/>
  <c r="O13" i="121" s="1"/>
  <c r="K14" i="121"/>
  <c r="L14" i="121" s="1"/>
  <c r="M14" i="121" s="1"/>
  <c r="K15" i="121"/>
  <c r="L15" i="121" s="1"/>
  <c r="O15" i="121" s="1"/>
  <c r="K16" i="121"/>
  <c r="L16" i="121" s="1"/>
  <c r="M16" i="121" s="1"/>
  <c r="K17" i="121"/>
  <c r="L17" i="121" s="1"/>
  <c r="O17" i="121" s="1"/>
  <c r="K18" i="121"/>
  <c r="L18" i="121" s="1"/>
  <c r="M18" i="121" s="1"/>
  <c r="K19" i="121"/>
  <c r="L19" i="121" s="1"/>
  <c r="O19" i="121" s="1"/>
  <c r="K10" i="121"/>
  <c r="L10" i="121" s="1"/>
  <c r="K34" i="120"/>
  <c r="L34" i="120" s="1"/>
  <c r="M34" i="120" s="1"/>
  <c r="K35" i="120"/>
  <c r="L35" i="120" s="1"/>
  <c r="K10" i="120"/>
  <c r="L10" i="120" s="1"/>
  <c r="K11" i="120"/>
  <c r="L11" i="120" s="1"/>
  <c r="M11" i="120" s="1"/>
  <c r="K12" i="120"/>
  <c r="L12" i="120" s="1"/>
  <c r="K14" i="120"/>
  <c r="L14" i="120" s="1"/>
  <c r="K15" i="120"/>
  <c r="L15" i="120" s="1"/>
  <c r="M15" i="120" s="1"/>
  <c r="K16" i="120"/>
  <c r="L16" i="120" s="1"/>
  <c r="K17" i="120"/>
  <c r="L17" i="120" s="1"/>
  <c r="M17" i="120" s="1"/>
  <c r="K18" i="120"/>
  <c r="L18" i="120" s="1"/>
  <c r="M18" i="120" s="1"/>
  <c r="K19" i="120"/>
  <c r="L19" i="120" s="1"/>
  <c r="K20" i="120"/>
  <c r="L20" i="120" s="1"/>
  <c r="M20" i="120" s="1"/>
  <c r="K9" i="120"/>
  <c r="L9" i="120" s="1"/>
  <c r="K10" i="134"/>
  <c r="L10" i="134" s="1"/>
  <c r="K10" i="127"/>
  <c r="L10" i="127" s="1"/>
  <c r="S10" i="127" s="1"/>
  <c r="K34" i="119"/>
  <c r="L34" i="119" s="1"/>
  <c r="K32" i="119"/>
  <c r="L32" i="119" s="1"/>
  <c r="K31" i="119"/>
  <c r="K21" i="119"/>
  <c r="L21" i="119" s="1"/>
  <c r="K19" i="119"/>
  <c r="K18" i="119"/>
  <c r="L18" i="119" s="1"/>
  <c r="K16" i="119"/>
  <c r="L16" i="119" s="1"/>
  <c r="K14" i="119"/>
  <c r="L14" i="119" s="1"/>
  <c r="K12" i="119"/>
  <c r="L12" i="119" s="1"/>
  <c r="L31" i="123"/>
  <c r="L18" i="123"/>
  <c r="L13" i="123"/>
  <c r="L17" i="123"/>
  <c r="L15" i="123"/>
  <c r="S15" i="123" s="1"/>
  <c r="L33" i="121"/>
  <c r="L31" i="119"/>
  <c r="L19" i="119"/>
  <c r="Q26" i="121" l="1"/>
  <c r="O11" i="133"/>
  <c r="S11" i="133"/>
  <c r="M11" i="133"/>
  <c r="N11" i="133" s="1"/>
  <c r="Q11" i="133"/>
  <c r="O13" i="133"/>
  <c r="S13" i="133"/>
  <c r="M13" i="133"/>
  <c r="N13" i="133" s="1"/>
  <c r="Q13" i="133"/>
  <c r="O15" i="133"/>
  <c r="S15" i="133"/>
  <c r="M15" i="133"/>
  <c r="N15" i="133" s="1"/>
  <c r="Q15" i="133"/>
  <c r="S14" i="133"/>
  <c r="O14" i="133"/>
  <c r="N14" i="133"/>
  <c r="Q14" i="133"/>
  <c r="O11" i="118"/>
  <c r="M11" i="118"/>
  <c r="N11" i="118" s="1"/>
  <c r="P11" i="118" s="1"/>
  <c r="O35" i="120"/>
  <c r="M35" i="120"/>
  <c r="N35" i="120" s="1"/>
  <c r="Q35" i="120"/>
  <c r="Q11" i="118"/>
  <c r="M26" i="121"/>
  <c r="N26" i="121" s="1"/>
  <c r="M13" i="135"/>
  <c r="Q13" i="135"/>
  <c r="K13" i="135"/>
  <c r="L13" i="135" s="1"/>
  <c r="O13" i="135"/>
  <c r="M16" i="135"/>
  <c r="Q16" i="135"/>
  <c r="K16" i="135"/>
  <c r="L16" i="135" s="1"/>
  <c r="O16" i="135"/>
  <c r="M10" i="135"/>
  <c r="Q10" i="135"/>
  <c r="O10" i="135"/>
  <c r="K10" i="135"/>
  <c r="L10" i="135" s="1"/>
  <c r="Q17" i="135"/>
  <c r="M15" i="135"/>
  <c r="Q14" i="135"/>
  <c r="L17" i="135"/>
  <c r="L15" i="135"/>
  <c r="L14" i="135"/>
  <c r="L11" i="135"/>
  <c r="M17" i="135"/>
  <c r="Q15" i="135"/>
  <c r="M14" i="135"/>
  <c r="Q11" i="135"/>
  <c r="M11" i="135"/>
  <c r="O17" i="135"/>
  <c r="O15" i="135"/>
  <c r="O14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Q31" i="123"/>
  <c r="M31" i="123"/>
  <c r="N31" i="123" s="1"/>
  <c r="S31" i="123"/>
  <c r="O31" i="123"/>
  <c r="S29" i="123"/>
  <c r="O29" i="123"/>
  <c r="Q29" i="123"/>
  <c r="M29" i="123"/>
  <c r="N29" i="123" s="1"/>
  <c r="S27" i="123"/>
  <c r="O27" i="123"/>
  <c r="Q27" i="123"/>
  <c r="M27" i="123"/>
  <c r="N27" i="123" s="1"/>
  <c r="S22" i="123"/>
  <c r="O22" i="123"/>
  <c r="Q22" i="123"/>
  <c r="M22" i="123"/>
  <c r="N22" i="123" s="1"/>
  <c r="Q21" i="123"/>
  <c r="M21" i="123"/>
  <c r="N21" i="123" s="1"/>
  <c r="S21" i="123"/>
  <c r="O21" i="123"/>
  <c r="Q19" i="123"/>
  <c r="M19" i="123"/>
  <c r="N19" i="123" s="1"/>
  <c r="S19" i="123"/>
  <c r="O19" i="123"/>
  <c r="S18" i="123"/>
  <c r="O18" i="123"/>
  <c r="Q18" i="123"/>
  <c r="M18" i="123"/>
  <c r="N18" i="123" s="1"/>
  <c r="S17" i="123"/>
  <c r="O17" i="123"/>
  <c r="Q17" i="123"/>
  <c r="M17" i="123"/>
  <c r="N17" i="123" s="1"/>
  <c r="M15" i="123"/>
  <c r="N15" i="123" s="1"/>
  <c r="Q15" i="123"/>
  <c r="O15" i="123"/>
  <c r="O13" i="123"/>
  <c r="S13" i="123"/>
  <c r="Q13" i="123"/>
  <c r="M13" i="123"/>
  <c r="N13" i="123" s="1"/>
  <c r="O11" i="123"/>
  <c r="S11" i="123"/>
  <c r="M11" i="123"/>
  <c r="N11" i="123" s="1"/>
  <c r="Q11" i="123"/>
  <c r="S10" i="123"/>
  <c r="O10" i="123"/>
  <c r="Q10" i="123"/>
  <c r="M10" i="123"/>
  <c r="N10" i="123" s="1"/>
  <c r="Q35" i="121"/>
  <c r="S35" i="121"/>
  <c r="O35" i="121"/>
  <c r="M35" i="121"/>
  <c r="N35" i="121" s="1"/>
  <c r="S33" i="121"/>
  <c r="O33" i="121"/>
  <c r="Q33" i="121"/>
  <c r="M33" i="121"/>
  <c r="N33" i="121" s="1"/>
  <c r="Q32" i="121"/>
  <c r="S32" i="121"/>
  <c r="O32" i="121"/>
  <c r="M32" i="121"/>
  <c r="N32" i="121" s="1"/>
  <c r="Q30" i="121"/>
  <c r="M30" i="121"/>
  <c r="N30" i="121" s="1"/>
  <c r="S30" i="121"/>
  <c r="O30" i="121"/>
  <c r="S29" i="121"/>
  <c r="O29" i="121"/>
  <c r="Q29" i="121"/>
  <c r="M29" i="121"/>
  <c r="N29" i="121" s="1"/>
  <c r="O26" i="121"/>
  <c r="Q19" i="121"/>
  <c r="M19" i="121"/>
  <c r="N19" i="121" s="1"/>
  <c r="P19" i="121" s="1"/>
  <c r="S18" i="121"/>
  <c r="O18" i="121"/>
  <c r="Q17" i="121"/>
  <c r="M17" i="121"/>
  <c r="N17" i="121" s="1"/>
  <c r="P17" i="121" s="1"/>
  <c r="S16" i="121"/>
  <c r="O16" i="121"/>
  <c r="Q15" i="121"/>
  <c r="M15" i="121"/>
  <c r="N15" i="121" s="1"/>
  <c r="P15" i="121" s="1"/>
  <c r="S14" i="121"/>
  <c r="O14" i="121"/>
  <c r="Q13" i="121"/>
  <c r="M13" i="121"/>
  <c r="N13" i="121" s="1"/>
  <c r="P13" i="121" s="1"/>
  <c r="S12" i="121"/>
  <c r="O12" i="121"/>
  <c r="Q11" i="121"/>
  <c r="M11" i="121"/>
  <c r="N11" i="121" s="1"/>
  <c r="P11" i="121" s="1"/>
  <c r="N18" i="121"/>
  <c r="N16" i="121"/>
  <c r="P16" i="121" s="1"/>
  <c r="N14" i="121"/>
  <c r="N12" i="121"/>
  <c r="S19" i="121"/>
  <c r="Q18" i="121"/>
  <c r="S17" i="121"/>
  <c r="Q16" i="121"/>
  <c r="S15" i="121"/>
  <c r="Q14" i="121"/>
  <c r="S13" i="121"/>
  <c r="Q12" i="121"/>
  <c r="S11" i="121"/>
  <c r="Q10" i="121"/>
  <c r="M10" i="121"/>
  <c r="N10" i="121" s="1"/>
  <c r="S10" i="121"/>
  <c r="O10" i="121"/>
  <c r="S34" i="120"/>
  <c r="O34" i="120"/>
  <c r="N34" i="120"/>
  <c r="S35" i="120"/>
  <c r="Q34" i="120"/>
  <c r="O12" i="120"/>
  <c r="S12" i="120"/>
  <c r="M12" i="120"/>
  <c r="N12" i="120" s="1"/>
  <c r="Q12" i="120"/>
  <c r="O16" i="120"/>
  <c r="S16" i="120"/>
  <c r="M16" i="120"/>
  <c r="N16" i="120" s="1"/>
  <c r="Q16" i="120"/>
  <c r="O19" i="120"/>
  <c r="S19" i="120"/>
  <c r="M19" i="120"/>
  <c r="N19" i="120" s="1"/>
  <c r="Q19" i="120"/>
  <c r="O14" i="120"/>
  <c r="S14" i="120"/>
  <c r="M14" i="120"/>
  <c r="N14" i="120" s="1"/>
  <c r="Q14" i="120"/>
  <c r="O10" i="120"/>
  <c r="S10" i="120"/>
  <c r="M10" i="120"/>
  <c r="N10" i="120" s="1"/>
  <c r="Q10" i="120"/>
  <c r="S20" i="120"/>
  <c r="O20" i="120"/>
  <c r="S18" i="120"/>
  <c r="O18" i="120"/>
  <c r="S17" i="120"/>
  <c r="O17" i="120"/>
  <c r="S15" i="120"/>
  <c r="O15" i="120"/>
  <c r="S11" i="120"/>
  <c r="O11" i="120"/>
  <c r="N20" i="120"/>
  <c r="N18" i="120"/>
  <c r="N17" i="120"/>
  <c r="N15" i="120"/>
  <c r="N11" i="120"/>
  <c r="Q20" i="120"/>
  <c r="Q18" i="120"/>
  <c r="Q17" i="120"/>
  <c r="Q15" i="120"/>
  <c r="Q11" i="120"/>
  <c r="Q9" i="120"/>
  <c r="M9" i="120"/>
  <c r="N9" i="120" s="1"/>
  <c r="S9" i="120"/>
  <c r="O9" i="120"/>
  <c r="O10" i="134"/>
  <c r="M10" i="134"/>
  <c r="N10" i="134" s="1"/>
  <c r="S10" i="134"/>
  <c r="Q10" i="134"/>
  <c r="M10" i="127"/>
  <c r="N10" i="127" s="1"/>
  <c r="Q10" i="127"/>
  <c r="O10" i="127"/>
  <c r="S34" i="119"/>
  <c r="O34" i="119"/>
  <c r="Q34" i="119"/>
  <c r="M34" i="119"/>
  <c r="N34" i="119" s="1"/>
  <c r="S32" i="119"/>
  <c r="O32" i="119"/>
  <c r="Q32" i="119"/>
  <c r="M32" i="119"/>
  <c r="N32" i="119" s="1"/>
  <c r="O31" i="119"/>
  <c r="S31" i="119"/>
  <c r="Q31" i="119"/>
  <c r="M31" i="119"/>
  <c r="N31" i="119" s="1"/>
  <c r="Q21" i="119"/>
  <c r="S21" i="119"/>
  <c r="O21" i="119"/>
  <c r="M21" i="119"/>
  <c r="N21" i="119" s="1"/>
  <c r="S19" i="119"/>
  <c r="O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M12" i="119"/>
  <c r="N12" i="119" s="1"/>
  <c r="Q12" i="119"/>
  <c r="O12" i="119"/>
  <c r="S12" i="119"/>
  <c r="P10" i="134" l="1"/>
  <c r="R10" i="134" s="1"/>
  <c r="T10" i="134" s="1"/>
  <c r="P27" i="123"/>
  <c r="R27" i="123" s="1"/>
  <c r="T27" i="123" s="1"/>
  <c r="P15" i="120"/>
  <c r="R15" i="120" s="1"/>
  <c r="T15" i="120" s="1"/>
  <c r="P13" i="133"/>
  <c r="R13" i="133" s="1"/>
  <c r="T13" i="133" s="1"/>
  <c r="P11" i="133"/>
  <c r="R11" i="133" s="1"/>
  <c r="T11" i="133" s="1"/>
  <c r="P14" i="133"/>
  <c r="R14" i="133" s="1"/>
  <c r="T14" i="133" s="1"/>
  <c r="P15" i="133"/>
  <c r="R15" i="133" s="1"/>
  <c r="T15" i="133" s="1"/>
  <c r="R11" i="118"/>
  <c r="T11" i="118" s="1"/>
  <c r="P22" i="123"/>
  <c r="R22" i="123" s="1"/>
  <c r="T22" i="123" s="1"/>
  <c r="P18" i="123"/>
  <c r="R18" i="123" s="1"/>
  <c r="T18" i="123" s="1"/>
  <c r="P10" i="123"/>
  <c r="R10" i="123" s="1"/>
  <c r="T10" i="123" s="1"/>
  <c r="P14" i="120"/>
  <c r="R14" i="120" s="1"/>
  <c r="T14" i="120" s="1"/>
  <c r="R16" i="121"/>
  <c r="T16" i="121" s="1"/>
  <c r="P26" i="121"/>
  <c r="R26" i="121" s="1"/>
  <c r="T26" i="121" s="1"/>
  <c r="P35" i="120"/>
  <c r="R35" i="120" s="1"/>
  <c r="T35" i="120" s="1"/>
  <c r="P29" i="121"/>
  <c r="R29" i="121" s="1"/>
  <c r="T29" i="121" s="1"/>
  <c r="P13" i="123"/>
  <c r="R13" i="123" s="1"/>
  <c r="T13" i="123" s="1"/>
  <c r="P17" i="123"/>
  <c r="R17" i="123" s="1"/>
  <c r="T17" i="123" s="1"/>
  <c r="P11" i="123"/>
  <c r="R11" i="123" s="1"/>
  <c r="T11" i="123" s="1"/>
  <c r="P17" i="120"/>
  <c r="R17" i="120" s="1"/>
  <c r="T17" i="120" s="1"/>
  <c r="R11" i="121"/>
  <c r="T11" i="121" s="1"/>
  <c r="R13" i="121"/>
  <c r="T13" i="121" s="1"/>
  <c r="R15" i="121"/>
  <c r="T15" i="121" s="1"/>
  <c r="R17" i="121"/>
  <c r="T17" i="121" s="1"/>
  <c r="R19" i="121"/>
  <c r="T19" i="121" s="1"/>
  <c r="P14" i="119"/>
  <c r="R14" i="119" s="1"/>
  <c r="T14" i="119" s="1"/>
  <c r="P16" i="119"/>
  <c r="R16" i="119" s="1"/>
  <c r="T16" i="119" s="1"/>
  <c r="P18" i="119"/>
  <c r="R18" i="119" s="1"/>
  <c r="T18" i="119" s="1"/>
  <c r="P32" i="119"/>
  <c r="R32" i="119" s="1"/>
  <c r="T32" i="119" s="1"/>
  <c r="P31" i="119"/>
  <c r="R31" i="119" s="1"/>
  <c r="T31" i="119" s="1"/>
  <c r="N10" i="135"/>
  <c r="P10" i="135" s="1"/>
  <c r="R10" i="135" s="1"/>
  <c r="P10" i="120"/>
  <c r="R10" i="120" s="1"/>
  <c r="T10" i="120" s="1"/>
  <c r="P19" i="123"/>
  <c r="R19" i="123" s="1"/>
  <c r="T19" i="123" s="1"/>
  <c r="P21" i="123"/>
  <c r="R21" i="123" s="1"/>
  <c r="T21" i="123" s="1"/>
  <c r="P29" i="123"/>
  <c r="R29" i="123" s="1"/>
  <c r="T29" i="123" s="1"/>
  <c r="P32" i="121"/>
  <c r="R32" i="121" s="1"/>
  <c r="T32" i="121" s="1"/>
  <c r="P33" i="121"/>
  <c r="R33" i="121" s="1"/>
  <c r="T33" i="121" s="1"/>
  <c r="P35" i="121"/>
  <c r="R35" i="121" s="1"/>
  <c r="T35" i="121" s="1"/>
  <c r="P12" i="118"/>
  <c r="R12" i="118" s="1"/>
  <c r="T12" i="118" s="1"/>
  <c r="P9" i="120"/>
  <c r="R9" i="120" s="1"/>
  <c r="T9" i="120" s="1"/>
  <c r="P11" i="120"/>
  <c r="R11" i="120" s="1"/>
  <c r="T11" i="120" s="1"/>
  <c r="P18" i="120"/>
  <c r="R18" i="120" s="1"/>
  <c r="T18" i="120" s="1"/>
  <c r="P19" i="120"/>
  <c r="R19" i="120" s="1"/>
  <c r="T19" i="120" s="1"/>
  <c r="P16" i="120"/>
  <c r="R16" i="120" s="1"/>
  <c r="T16" i="120" s="1"/>
  <c r="P12" i="120"/>
  <c r="R12" i="120" s="1"/>
  <c r="T12" i="120" s="1"/>
  <c r="P30" i="121"/>
  <c r="R30" i="121" s="1"/>
  <c r="T30" i="121" s="1"/>
  <c r="N9" i="135"/>
  <c r="P9" i="135" s="1"/>
  <c r="R9" i="135" s="1"/>
  <c r="P34" i="120"/>
  <c r="R34" i="120" s="1"/>
  <c r="T34" i="120" s="1"/>
  <c r="P10" i="121"/>
  <c r="R10" i="121" s="1"/>
  <c r="T10" i="121" s="1"/>
  <c r="P31" i="123"/>
  <c r="R31" i="123" s="1"/>
  <c r="T31" i="123" s="1"/>
  <c r="N13" i="135"/>
  <c r="P13" i="135" s="1"/>
  <c r="R13" i="135" s="1"/>
  <c r="N11" i="135"/>
  <c r="P11" i="135" s="1"/>
  <c r="R11" i="135" s="1"/>
  <c r="N14" i="135"/>
  <c r="P14" i="135" s="1"/>
  <c r="R14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P15" i="123"/>
  <c r="R15" i="123" s="1"/>
  <c r="T15" i="123" s="1"/>
  <c r="P18" i="121"/>
  <c r="R18" i="121" s="1"/>
  <c r="T18" i="121" s="1"/>
  <c r="P12" i="121"/>
  <c r="R12" i="121" s="1"/>
  <c r="T12" i="121" s="1"/>
  <c r="P14" i="121"/>
  <c r="R14" i="121" s="1"/>
  <c r="T14" i="121" s="1"/>
  <c r="P20" i="120"/>
  <c r="R20" i="120" s="1"/>
  <c r="T20" i="120" s="1"/>
  <c r="P21" i="119"/>
  <c r="R21" i="119" s="1"/>
  <c r="T21" i="119" s="1"/>
  <c r="P10" i="127"/>
  <c r="R10" i="127" s="1"/>
  <c r="T10" i="127" s="1"/>
  <c r="P19" i="119"/>
  <c r="R19" i="119" s="1"/>
  <c r="T19" i="119" s="1"/>
  <c r="P34" i="119"/>
  <c r="R34" i="119" s="1"/>
  <c r="T34" i="119" s="1"/>
  <c r="P12" i="119"/>
  <c r="R12" i="119" s="1"/>
  <c r="T12" i="119" s="1"/>
  <c r="V12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9" i="123"/>
  <c r="V19" i="123" l="1"/>
  <c r="W19" i="123" s="1"/>
  <c r="U19" i="123" l="1"/>
  <c r="X19" i="123" s="1"/>
  <c r="J20" i="120" l="1"/>
  <c r="V20" i="120" l="1"/>
  <c r="W20" i="120" s="1"/>
  <c r="J15" i="133"/>
  <c r="U20" i="120" l="1"/>
  <c r="X20" i="120" s="1"/>
  <c r="J15" i="121"/>
  <c r="V15" i="133" l="1"/>
  <c r="W15" i="133" s="1"/>
  <c r="J18" i="123"/>
  <c r="U15" i="133" l="1"/>
  <c r="X15" i="133" s="1"/>
  <c r="U18" i="123" l="1"/>
  <c r="U15" i="121"/>
  <c r="V15" i="121"/>
  <c r="W15" i="121" s="1"/>
  <c r="I33" i="119"/>
  <c r="H33" i="119"/>
  <c r="J27" i="123"/>
  <c r="J34" i="119"/>
  <c r="J33" i="119" s="1"/>
  <c r="J14" i="133"/>
  <c r="G14" i="133"/>
  <c r="V18" i="123" l="1"/>
  <c r="W18" i="123" s="1"/>
  <c r="X18" i="123" s="1"/>
  <c r="X15" i="121"/>
  <c r="V34" i="119" l="1"/>
  <c r="V27" i="123"/>
  <c r="W27" i="123" s="1"/>
  <c r="V14" i="133"/>
  <c r="W14" i="133" s="1"/>
  <c r="J18" i="120"/>
  <c r="G18" i="120"/>
  <c r="J13" i="121"/>
  <c r="J14" i="121"/>
  <c r="U34" i="119" l="1"/>
  <c r="U33" i="119" s="1"/>
  <c r="U27" i="123"/>
  <c r="X27" i="123" s="1"/>
  <c r="U14" i="133"/>
  <c r="X14" i="133" s="1"/>
  <c r="W34" i="119"/>
  <c r="W33" i="119" s="1"/>
  <c r="V33" i="119"/>
  <c r="V13" i="121"/>
  <c r="W13" i="121" s="1"/>
  <c r="U13" i="121"/>
  <c r="J9" i="120"/>
  <c r="J16" i="121"/>
  <c r="U18" i="120" l="1"/>
  <c r="X13" i="121"/>
  <c r="X34" i="119"/>
  <c r="X33" i="119" s="1"/>
  <c r="U14" i="121"/>
  <c r="V14" i="121"/>
  <c r="W14" i="121" s="1"/>
  <c r="V18" i="120" l="1"/>
  <c r="W18" i="120" s="1"/>
  <c r="X18" i="120" s="1"/>
  <c r="X14" i="121"/>
  <c r="V9" i="120"/>
  <c r="W9" i="120" s="1"/>
  <c r="V16" i="121" l="1"/>
  <c r="W16" i="121" s="1"/>
  <c r="U16" i="121"/>
  <c r="U9" i="120"/>
  <c r="X9" i="120" s="1"/>
  <c r="X16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I31" i="121"/>
  <c r="H31" i="121"/>
  <c r="K31" i="121" l="1"/>
  <c r="L31" i="121"/>
  <c r="M31" i="121" l="1"/>
  <c r="Q31" i="121"/>
  <c r="S31" i="121"/>
  <c r="N31" i="121" l="1"/>
  <c r="J33" i="121" l="1"/>
  <c r="F25" i="135" l="1"/>
  <c r="G25" i="135"/>
  <c r="V33" i="121" l="1"/>
  <c r="W33" i="121" s="1"/>
  <c r="U33" i="121"/>
  <c r="H16" i="135"/>
  <c r="J16" i="120"/>
  <c r="X33" i="121" l="1"/>
  <c r="J13" i="133"/>
  <c r="J11" i="133" l="1"/>
  <c r="J19" i="121" l="1"/>
  <c r="J15" i="120"/>
  <c r="J15" i="123" l="1"/>
  <c r="I16" i="123" l="1"/>
  <c r="O25" i="135" l="1"/>
  <c r="K25" i="135"/>
  <c r="I25" i="135"/>
  <c r="H13" i="135"/>
  <c r="H10" i="135"/>
  <c r="H9" i="135"/>
  <c r="H14" i="135" l="1"/>
  <c r="H15" i="135"/>
  <c r="H11" i="135"/>
  <c r="J14" i="123"/>
  <c r="G15" i="123"/>
  <c r="I14" i="123"/>
  <c r="H14" i="123"/>
  <c r="H25" i="135" l="1"/>
  <c r="J25" i="135"/>
  <c r="J21" i="123"/>
  <c r="L25" i="135" l="1"/>
  <c r="J10" i="123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O15" i="131" s="1"/>
  <c r="N15" i="131"/>
  <c r="P15" i="131"/>
  <c r="R15" i="131"/>
  <c r="J13" i="123"/>
  <c r="I36" i="120"/>
  <c r="Q15" i="131" l="1"/>
  <c r="S15" i="131" s="1"/>
  <c r="O18" i="131"/>
  <c r="O16" i="131"/>
  <c r="O11" i="131"/>
  <c r="Q11" i="131" s="1"/>
  <c r="S11" i="131" s="1"/>
  <c r="O10" i="131"/>
  <c r="Q10" i="131" s="1"/>
  <c r="S10" i="131" s="1"/>
  <c r="O12" i="131"/>
  <c r="Q12" i="131" s="1"/>
  <c r="S12" i="131" s="1"/>
  <c r="Q16" i="131"/>
  <c r="S16" i="131" s="1"/>
  <c r="Q18" i="131"/>
  <c r="S18" i="131" s="1"/>
  <c r="O17" i="131"/>
  <c r="Q17" i="131" s="1"/>
  <c r="S17" i="131" s="1"/>
  <c r="I9" i="121" l="1"/>
  <c r="I30" i="119"/>
  <c r="H30" i="119"/>
  <c r="I20" i="123" l="1"/>
  <c r="J14" i="120"/>
  <c r="J10" i="134" l="1"/>
  <c r="J35" i="120" l="1"/>
  <c r="J10" i="121" l="1"/>
  <c r="J9" i="134" l="1"/>
  <c r="I9" i="134"/>
  <c r="H9" i="134"/>
  <c r="J11" i="134"/>
  <c r="G12" i="134"/>
  <c r="I11" i="134"/>
  <c r="H11" i="134"/>
  <c r="G10" i="134"/>
  <c r="Q14" i="134"/>
  <c r="M14" i="134"/>
  <c r="K14" i="134"/>
  <c r="H14" i="134" l="1"/>
  <c r="I14" i="134"/>
  <c r="J14" i="134"/>
  <c r="U11" i="134"/>
  <c r="L14" i="134"/>
  <c r="V11" i="134" l="1"/>
  <c r="O14" i="134"/>
  <c r="N14" i="134"/>
  <c r="W11" i="134" l="1"/>
  <c r="X11" i="134"/>
  <c r="I28" i="121"/>
  <c r="P14" i="134" l="1"/>
  <c r="R14" i="134"/>
  <c r="V10" i="120" l="1"/>
  <c r="W10" i="120" s="1"/>
  <c r="J10" i="120"/>
  <c r="G10" i="120"/>
  <c r="G11" i="121"/>
  <c r="J30" i="121"/>
  <c r="J34" i="120"/>
  <c r="G34" i="120"/>
  <c r="U10" i="120" l="1"/>
  <c r="X10" i="120" s="1"/>
  <c r="J11" i="121"/>
  <c r="G19" i="120"/>
  <c r="J19" i="120"/>
  <c r="J18" i="119" l="1"/>
  <c r="J14" i="119" l="1"/>
  <c r="J32" i="119" l="1"/>
  <c r="H28" i="121"/>
  <c r="H20" i="123"/>
  <c r="H16" i="123"/>
  <c r="H9" i="121" l="1"/>
  <c r="J29" i="121" l="1"/>
  <c r="J28" i="121" s="1"/>
  <c r="G17" i="120" l="1"/>
  <c r="J17" i="120" l="1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22" i="123" l="1"/>
  <c r="J20" i="123" s="1"/>
  <c r="J26" i="121" l="1"/>
  <c r="G33" i="123" l="1"/>
  <c r="I32" i="123"/>
  <c r="H32" i="123"/>
  <c r="G13" i="133" l="1"/>
  <c r="Q16" i="133"/>
  <c r="M16" i="133"/>
  <c r="K16" i="133"/>
  <c r="I16" i="133"/>
  <c r="U32" i="123" l="1"/>
  <c r="J32" i="123"/>
  <c r="G15" i="133"/>
  <c r="H16" i="133"/>
  <c r="N16" i="133" l="1"/>
  <c r="V32" i="123"/>
  <c r="J16" i="133"/>
  <c r="L16" i="133" l="1"/>
  <c r="W32" i="123"/>
  <c r="X32" i="123"/>
  <c r="J32" i="121" l="1"/>
  <c r="J31" i="121" s="1"/>
  <c r="J35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4" i="121"/>
  <c r="H34" i="121"/>
  <c r="H35" i="123" l="1"/>
  <c r="I35" i="123"/>
  <c r="H37" i="121"/>
  <c r="I37" i="121"/>
  <c r="G32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6" i="119" l="1"/>
  <c r="I36" i="119"/>
  <c r="Q14" i="132" l="1"/>
  <c r="M14" i="132"/>
  <c r="K14" i="132"/>
  <c r="I14" i="132"/>
  <c r="H14" i="132" l="1"/>
  <c r="J14" i="132" l="1"/>
  <c r="S14" i="132"/>
  <c r="N14" i="132"/>
  <c r="L14" i="132"/>
  <c r="J17" i="119" l="1"/>
  <c r="J13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5" i="121"/>
  <c r="G29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35" i="123"/>
  <c r="J9" i="123"/>
  <c r="J35" i="123" s="1"/>
  <c r="J34" i="121"/>
  <c r="K37" i="121"/>
  <c r="K36" i="120"/>
  <c r="J12" i="120"/>
  <c r="J11" i="120"/>
  <c r="J37" i="121" l="1"/>
  <c r="L12" i="127"/>
  <c r="H14" i="118"/>
  <c r="L35" i="123"/>
  <c r="L37" i="121"/>
  <c r="L14" i="118" l="1"/>
  <c r="K36" i="119" l="1"/>
  <c r="J31" i="119"/>
  <c r="J30" i="119" s="1"/>
  <c r="J16" i="119"/>
  <c r="J15" i="119" l="1"/>
  <c r="J9" i="119"/>
  <c r="J21" i="119"/>
  <c r="J20" i="119" s="1"/>
  <c r="J36" i="119" l="1"/>
  <c r="L36" i="119"/>
  <c r="Q12" i="127" l="1"/>
  <c r="O12" i="127"/>
  <c r="S12" i="127"/>
  <c r="S11" i="135" l="1"/>
  <c r="U21" i="123"/>
  <c r="S13" i="135"/>
  <c r="V13" i="123"/>
  <c r="U18" i="131"/>
  <c r="V18" i="131" s="1"/>
  <c r="Q25" i="135"/>
  <c r="U22" i="123"/>
  <c r="V22" i="123"/>
  <c r="W22" i="123" s="1"/>
  <c r="V29" i="121"/>
  <c r="U29" i="121"/>
  <c r="U34" i="120"/>
  <c r="V34" i="120"/>
  <c r="W34" i="120" s="1"/>
  <c r="S14" i="134"/>
  <c r="U11" i="133"/>
  <c r="V11" i="133"/>
  <c r="W11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0" i="121"/>
  <c r="W30" i="121" s="1"/>
  <c r="U30" i="121"/>
  <c r="V14" i="120"/>
  <c r="W14" i="120" s="1"/>
  <c r="U14" i="120"/>
  <c r="V13" i="133"/>
  <c r="W13" i="133" s="1"/>
  <c r="U13" i="133"/>
  <c r="V16" i="120"/>
  <c r="W16" i="120" s="1"/>
  <c r="U16" i="120"/>
  <c r="V19" i="120"/>
  <c r="W19" i="120" s="1"/>
  <c r="T15" i="131"/>
  <c r="U17" i="123"/>
  <c r="V17" i="123"/>
  <c r="W17" i="123" s="1"/>
  <c r="U35" i="120"/>
  <c r="V35" i="120"/>
  <c r="W35" i="120" s="1"/>
  <c r="V15" i="120"/>
  <c r="W15" i="120" s="1"/>
  <c r="U15" i="120"/>
  <c r="T16" i="135"/>
  <c r="U16" i="135" s="1"/>
  <c r="S16" i="135"/>
  <c r="S14" i="135"/>
  <c r="T14" i="135"/>
  <c r="U14" i="135" s="1"/>
  <c r="V18" i="119"/>
  <c r="W18" i="119" s="1"/>
  <c r="U18" i="119"/>
  <c r="U11" i="131"/>
  <c r="V11" i="131" s="1"/>
  <c r="T11" i="131"/>
  <c r="S15" i="135"/>
  <c r="T15" i="135"/>
  <c r="U15" i="135" s="1"/>
  <c r="M25" i="135"/>
  <c r="V17" i="120"/>
  <c r="W17" i="120" s="1"/>
  <c r="U17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32" i="119"/>
  <c r="W32" i="119" s="1"/>
  <c r="U32" i="119"/>
  <c r="U10" i="121"/>
  <c r="V10" i="121"/>
  <c r="W10" i="121" s="1"/>
  <c r="O31" i="121"/>
  <c r="O37" i="121" s="1"/>
  <c r="V26" i="121"/>
  <c r="W26" i="121" s="1"/>
  <c r="U26" i="121"/>
  <c r="U19" i="121"/>
  <c r="V19" i="121"/>
  <c r="W19" i="121" s="1"/>
  <c r="V11" i="121"/>
  <c r="W11" i="121" s="1"/>
  <c r="U11" i="121"/>
  <c r="S16" i="133"/>
  <c r="V31" i="123"/>
  <c r="U31" i="123"/>
  <c r="U11" i="118"/>
  <c r="O16" i="133"/>
  <c r="U11" i="123"/>
  <c r="U17" i="121"/>
  <c r="V17" i="121"/>
  <c r="O14" i="132"/>
  <c r="W12" i="119"/>
  <c r="U12" i="119"/>
  <c r="R20" i="131"/>
  <c r="U18" i="121"/>
  <c r="V18" i="121"/>
  <c r="W18" i="121" s="1"/>
  <c r="N20" i="131"/>
  <c r="U12" i="118"/>
  <c r="Q36" i="120"/>
  <c r="O35" i="123"/>
  <c r="S36" i="119"/>
  <c r="S35" i="123"/>
  <c r="Q37" i="121"/>
  <c r="M36" i="120"/>
  <c r="M35" i="123"/>
  <c r="S14" i="118"/>
  <c r="O36" i="119"/>
  <c r="Q14" i="118"/>
  <c r="V12" i="120"/>
  <c r="W12" i="120" s="1"/>
  <c r="M12" i="127"/>
  <c r="Q35" i="123"/>
  <c r="S37" i="121"/>
  <c r="M36" i="119"/>
  <c r="Q36" i="119"/>
  <c r="O14" i="118"/>
  <c r="M14" i="118"/>
  <c r="M37" i="121"/>
  <c r="V21" i="123" l="1"/>
  <c r="W21" i="123" s="1"/>
  <c r="W20" i="123" s="1"/>
  <c r="U15" i="131"/>
  <c r="V15" i="131" s="1"/>
  <c r="W15" i="131" s="1"/>
  <c r="U13" i="123"/>
  <c r="U12" i="123" s="1"/>
  <c r="V10" i="123"/>
  <c r="W10" i="123" s="1"/>
  <c r="X10" i="123" s="1"/>
  <c r="T18" i="131"/>
  <c r="W18" i="131" s="1"/>
  <c r="T13" i="135"/>
  <c r="U13" i="135" s="1"/>
  <c r="V13" i="135" s="1"/>
  <c r="X35" i="120"/>
  <c r="T11" i="135"/>
  <c r="U11" i="135" s="1"/>
  <c r="V11" i="135" s="1"/>
  <c r="U19" i="120"/>
  <c r="X19" i="120" s="1"/>
  <c r="X17" i="123"/>
  <c r="T12" i="131"/>
  <c r="W12" i="131" s="1"/>
  <c r="X11" i="133"/>
  <c r="X34" i="120"/>
  <c r="X22" i="123"/>
  <c r="X11" i="121"/>
  <c r="X26" i="121"/>
  <c r="X10" i="121"/>
  <c r="W16" i="131"/>
  <c r="W10" i="131"/>
  <c r="X17" i="120"/>
  <c r="W11" i="131"/>
  <c r="X13" i="133"/>
  <c r="X30" i="121"/>
  <c r="X29" i="123"/>
  <c r="X16" i="119"/>
  <c r="U28" i="121"/>
  <c r="V10" i="134"/>
  <c r="U10" i="134"/>
  <c r="T14" i="134"/>
  <c r="W29" i="121"/>
  <c r="W28" i="121" s="1"/>
  <c r="V28" i="121"/>
  <c r="V10" i="135"/>
  <c r="X18" i="119"/>
  <c r="X15" i="120"/>
  <c r="X16" i="120"/>
  <c r="X14" i="120"/>
  <c r="X14" i="119"/>
  <c r="W17" i="131"/>
  <c r="W13" i="123"/>
  <c r="W12" i="123" s="1"/>
  <c r="V12" i="123"/>
  <c r="V15" i="135"/>
  <c r="U14" i="123"/>
  <c r="U20" i="123"/>
  <c r="V16" i="135"/>
  <c r="W15" i="123"/>
  <c r="W14" i="123" s="1"/>
  <c r="V14" i="123"/>
  <c r="N25" i="135"/>
  <c r="V14" i="135"/>
  <c r="X32" i="119"/>
  <c r="P31" i="121"/>
  <c r="U16" i="123"/>
  <c r="X19" i="121"/>
  <c r="W16" i="123"/>
  <c r="V16" i="123"/>
  <c r="W17" i="121"/>
  <c r="X17" i="121" s="1"/>
  <c r="V9" i="121"/>
  <c r="U9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6" i="133"/>
  <c r="V11" i="120"/>
  <c r="X12" i="119"/>
  <c r="W28" i="123"/>
  <c r="V28" i="123"/>
  <c r="O20" i="131"/>
  <c r="R14" i="132"/>
  <c r="V17" i="119"/>
  <c r="U17" i="119"/>
  <c r="P14" i="132"/>
  <c r="U28" i="123"/>
  <c r="V12" i="118"/>
  <c r="W12" i="118" s="1"/>
  <c r="X12" i="118" s="1"/>
  <c r="N35" i="123"/>
  <c r="U12" i="120"/>
  <c r="N36" i="119"/>
  <c r="U21" i="119"/>
  <c r="U20" i="119" s="1"/>
  <c r="V21" i="119"/>
  <c r="U15" i="119"/>
  <c r="N37" i="121"/>
  <c r="N12" i="127"/>
  <c r="U31" i="119"/>
  <c r="U30" i="119" s="1"/>
  <c r="V31" i="119"/>
  <c r="V30" i="119" s="1"/>
  <c r="N14" i="118"/>
  <c r="U35" i="121"/>
  <c r="U34" i="121" s="1"/>
  <c r="V35" i="121"/>
  <c r="V20" i="123" l="1"/>
  <c r="X29" i="121"/>
  <c r="X28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5" i="135"/>
  <c r="X13" i="123"/>
  <c r="X12" i="123" s="1"/>
  <c r="X16" i="123"/>
  <c r="R31" i="121"/>
  <c r="W9" i="121"/>
  <c r="W11" i="120"/>
  <c r="X9" i="121"/>
  <c r="U11" i="120"/>
  <c r="R16" i="133"/>
  <c r="X31" i="123"/>
  <c r="X30" i="123" s="1"/>
  <c r="X28" i="123"/>
  <c r="U13" i="119"/>
  <c r="W17" i="119"/>
  <c r="T14" i="132"/>
  <c r="Q20" i="131"/>
  <c r="W13" i="119"/>
  <c r="V13" i="119"/>
  <c r="W35" i="121"/>
  <c r="W34" i="121" s="1"/>
  <c r="V34" i="121"/>
  <c r="W15" i="119"/>
  <c r="V15" i="119"/>
  <c r="W21" i="119"/>
  <c r="W20" i="119" s="1"/>
  <c r="V20" i="119"/>
  <c r="W31" i="119"/>
  <c r="W30" i="119" s="1"/>
  <c r="X12" i="120"/>
  <c r="P14" i="118"/>
  <c r="P12" i="127"/>
  <c r="P37" i="121"/>
  <c r="P35" i="123"/>
  <c r="P36" i="119"/>
  <c r="X10" i="134" l="1"/>
  <c r="X9" i="134" s="1"/>
  <c r="X14" i="134" s="1"/>
  <c r="T9" i="135"/>
  <c r="S9" i="135"/>
  <c r="R25" i="135"/>
  <c r="T31" i="121"/>
  <c r="V32" i="121"/>
  <c r="U32" i="121"/>
  <c r="X11" i="120"/>
  <c r="T16" i="133"/>
  <c r="X17" i="119"/>
  <c r="X35" i="121"/>
  <c r="X34" i="121" s="1"/>
  <c r="V14" i="132"/>
  <c r="W14" i="132"/>
  <c r="U14" i="132"/>
  <c r="S20" i="131"/>
  <c r="X13" i="119"/>
  <c r="X15" i="119"/>
  <c r="X21" i="119"/>
  <c r="X20" i="119" s="1"/>
  <c r="X31" i="119"/>
  <c r="X30" i="119" s="1"/>
  <c r="R37" i="121"/>
  <c r="R35" i="123"/>
  <c r="R12" i="127"/>
  <c r="R14" i="118"/>
  <c r="R36" i="119"/>
  <c r="S25" i="135" l="1"/>
  <c r="T25" i="135"/>
  <c r="U9" i="135"/>
  <c r="U25" i="135" s="1"/>
  <c r="V31" i="121"/>
  <c r="V37" i="121" s="1"/>
  <c r="W32" i="121"/>
  <c r="W31" i="121" s="1"/>
  <c r="U31" i="121"/>
  <c r="U37" i="121" s="1"/>
  <c r="W16" i="133"/>
  <c r="V16" i="133"/>
  <c r="U16" i="133"/>
  <c r="X14" i="132"/>
  <c r="V20" i="131"/>
  <c r="U20" i="131"/>
  <c r="T20" i="131"/>
  <c r="U10" i="127"/>
  <c r="V10" i="127"/>
  <c r="T12" i="127"/>
  <c r="V9" i="119"/>
  <c r="V36" i="119" s="1"/>
  <c r="T36" i="119"/>
  <c r="U9" i="119"/>
  <c r="U36" i="119" s="1"/>
  <c r="U10" i="118"/>
  <c r="U14" i="118" s="1"/>
  <c r="V10" i="118"/>
  <c r="V14" i="118" s="1"/>
  <c r="T14" i="118"/>
  <c r="U9" i="123"/>
  <c r="U35" i="123" s="1"/>
  <c r="V9" i="123"/>
  <c r="V35" i="123" s="1"/>
  <c r="T35" i="123"/>
  <c r="T37" i="121"/>
  <c r="V9" i="135" l="1"/>
  <c r="V25" i="135" s="1"/>
  <c r="X32" i="121"/>
  <c r="X31" i="121" s="1"/>
  <c r="X16" i="133"/>
  <c r="W20" i="131"/>
  <c r="W37" i="121"/>
  <c r="U12" i="127"/>
  <c r="V12" i="127"/>
  <c r="W10" i="127"/>
  <c r="W12" i="127" s="1"/>
  <c r="W9" i="119"/>
  <c r="W36" i="119" s="1"/>
  <c r="W9" i="123"/>
  <c r="W35" i="123" s="1"/>
  <c r="W10" i="118"/>
  <c r="W14" i="118" s="1"/>
  <c r="X37" i="121" l="1"/>
  <c r="X10" i="127"/>
  <c r="X12" i="127" s="1"/>
  <c r="X9" i="119"/>
  <c r="X36" i="119" s="1"/>
  <c r="X9" i="123"/>
  <c r="X35" i="123" s="1"/>
  <c r="X10" i="118"/>
  <c r="X14" i="118" s="1"/>
  <c r="H36" i="120"/>
  <c r="G9" i="120"/>
  <c r="S36" i="120" l="1"/>
  <c r="O36" i="120"/>
  <c r="L36" i="120"/>
  <c r="N36" i="120"/>
  <c r="J36" i="120"/>
  <c r="P36" i="120" l="1"/>
  <c r="R36" i="120" l="1"/>
  <c r="T36" i="120" l="1"/>
  <c r="U36" i="120" l="1"/>
  <c r="W36" i="120"/>
  <c r="V36" i="120" l="1"/>
  <c r="X36" i="120"/>
</calcChain>
</file>

<file path=xl/sharedStrings.xml><?xml version="1.0" encoding="utf-8"?>
<sst xmlns="http://schemas.openxmlformats.org/spreadsheetml/2006/main" count="1299" uniqueCount="376">
  <si>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</si>
  <si>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</si>
  <si>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</si>
  <si>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</si>
  <si>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</si>
  <si>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</si>
  <si>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</si>
  <si>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</si>
  <si>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</si>
  <si>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</si>
  <si>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</si>
  <si>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</si>
  <si>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</si>
  <si>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</si>
  <si>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</si>
  <si>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</si>
  <si>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</si>
  <si>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</si>
  <si>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</si>
  <si>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</si>
  <si>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</si>
  <si>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</si>
  <si>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</si>
  <si>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</si>
  <si>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</si>
  <si>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</si>
  <si>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</si>
  <si>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</si>
  <si>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</si>
  <si>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</si>
  <si>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</si>
  <si>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</si>
  <si>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</si>
  <si>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</si>
  <si>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</si>
  <si>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</si>
  <si>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</si>
  <si>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</si>
  <si>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</si>
  <si>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</si>
  <si>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</si>
  <si>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</si>
  <si>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</si>
  <si>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</si>
  <si>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</si>
  <si>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</si>
  <si>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</si>
  <si>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</si>
  <si>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</si>
  <si>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</si>
  <si>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</si>
  <si>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</si>
  <si>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</si>
  <si>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</si>
  <si>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</si>
  <si>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</si>
  <si>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</si>
  <si>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</si>
  <si>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</si>
  <si>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</si>
  <si>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</si>
  <si>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</si>
  <si>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</si>
  <si>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</si>
  <si>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</si>
  <si>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</si>
  <si>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</si>
  <si>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MARIA GUADALUPE PEREZ LLAMAS</t>
  </si>
  <si>
    <t>ENC. DEL REGISTRO CIVIL</t>
  </si>
  <si>
    <t>MARIA DE JESUS AVELAR LAMAS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</si>
  <si>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</si>
  <si>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</si>
  <si>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</si>
  <si>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</si>
  <si>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</si>
  <si>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</si>
  <si>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</si>
  <si>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</si>
  <si>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</si>
  <si>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</si>
  <si>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</si>
  <si>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</si>
  <si>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</si>
  <si>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</si>
  <si>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</si>
  <si>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</si>
  <si>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</si>
  <si>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</si>
  <si>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</si>
  <si>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</si>
  <si>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</si>
  <si>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</si>
  <si>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</si>
  <si>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</si>
  <si>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</si>
  <si>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</si>
  <si>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</si>
  <si>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</si>
  <si>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</si>
  <si>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</si>
  <si>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</si>
  <si>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</si>
  <si>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</si>
  <si>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</si>
  <si>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</si>
  <si>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</si>
  <si>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</si>
  <si>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</si>
  <si>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</si>
  <si>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</si>
  <si>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</si>
  <si>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</si>
  <si>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</si>
  <si>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</si>
  <si>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</si>
  <si>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</si>
  <si>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</si>
  <si>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</si>
  <si>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</si>
  <si>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</si>
  <si>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</si>
  <si>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</si>
  <si>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</si>
  <si>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</si>
  <si>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</si>
  <si>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</si>
  <si>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</si>
  <si>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</si>
  <si>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</si>
  <si>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</si>
  <si>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</si>
  <si>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</si>
  <si>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</si>
  <si>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</si>
  <si>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</si>
  <si>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</si>
  <si>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</si>
  <si>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</si>
  <si>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</si>
  <si>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</si>
  <si>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</si>
  <si>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</si>
  <si>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</si>
  <si>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</si>
  <si>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</si>
  <si>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</si>
  <si>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</si>
  <si>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</si>
  <si>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</si>
  <si>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</si>
  <si>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</si>
  <si>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</si>
  <si>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</si>
  <si>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</si>
  <si>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</si>
  <si>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</si>
  <si>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</si>
  <si>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</si>
  <si>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</si>
  <si>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</si>
  <si>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</si>
  <si>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</si>
  <si>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</si>
  <si>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</si>
  <si>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</si>
  <si>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</si>
  <si>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</si>
  <si>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</si>
  <si>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</si>
  <si>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</si>
  <si>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</si>
  <si>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FRANCISCO JAVIER MERIN SOTO</t>
  </si>
  <si>
    <t>SAUL CASTRO CASTAÑEDA</t>
  </si>
  <si>
    <t>PARAMÉDICO</t>
  </si>
  <si>
    <t>CHOFER AMBULANCIA</t>
  </si>
  <si>
    <t>J NIEVES AVELAR RAMIREZ</t>
  </si>
  <si>
    <t>SERVICIOS MÉDICOS MUNICIPALES</t>
  </si>
  <si>
    <t>143</t>
  </si>
  <si>
    <t>146</t>
  </si>
  <si>
    <t>152</t>
  </si>
  <si>
    <t>153</t>
  </si>
  <si>
    <t>154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</si>
  <si>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</si>
  <si>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</si>
  <si>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</si>
  <si>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</si>
  <si>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</si>
  <si>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</si>
  <si>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</si>
  <si>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</si>
  <si>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</si>
  <si>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</si>
  <si>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</si>
  <si>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</si>
  <si>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</si>
  <si>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</si>
  <si>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</si>
  <si>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</si>
  <si>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</si>
  <si>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</si>
  <si>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</si>
  <si>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</si>
  <si>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</si>
  <si>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</si>
  <si>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</si>
  <si>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</si>
  <si>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</si>
  <si>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</si>
  <si>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</si>
  <si>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</si>
  <si>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</si>
  <si>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</si>
  <si>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</si>
  <si>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</si>
  <si>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</si>
  <si>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</si>
  <si>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</si>
  <si>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</si>
  <si>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</si>
  <si>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L.C.P. CESAR JÉSUS LANDEROS MORA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</si>
  <si>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</si>
  <si>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</si>
  <si>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</si>
  <si>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</si>
  <si>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</si>
  <si>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</si>
  <si>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</si>
  <si>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</si>
  <si>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</si>
  <si>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L.C.P. CESAR JÉSUS LANDEROS MORA</t>
  </si>
  <si>
    <t xml:space="preserve">                        L.C.P. CESAR JÉSUS LANDEROS MORA</t>
  </si>
  <si>
    <t>JOSE GUADALUPE CASILLAS CORTES</t>
  </si>
  <si>
    <t>157</t>
  </si>
  <si>
    <t>158</t>
  </si>
  <si>
    <t>163</t>
  </si>
  <si>
    <t>164</t>
  </si>
  <si>
    <t>165</t>
  </si>
  <si>
    <t>168</t>
  </si>
  <si>
    <t>169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</si>
  <si>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</si>
  <si>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</si>
  <si>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</si>
  <si>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</si>
  <si>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</si>
  <si>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</si>
  <si>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</si>
  <si>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</si>
  <si>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</si>
  <si>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</si>
  <si>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</si>
  <si>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</si>
  <si>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</si>
  <si>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</si>
  <si>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</si>
  <si>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</si>
  <si>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</si>
  <si>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</si>
  <si>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</si>
  <si>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</si>
  <si>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___________________________________</t>
  </si>
  <si>
    <t>103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</si>
  <si>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</si>
  <si>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</si>
  <si>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</si>
  <si>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</si>
  <si>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</si>
  <si>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</si>
  <si>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</si>
  <si>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</si>
  <si>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</si>
  <si>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</si>
  <si>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</si>
  <si>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</si>
  <si>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</si>
  <si>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</si>
  <si>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</si>
  <si>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</si>
  <si>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</si>
  <si>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</si>
  <si>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</si>
  <si>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</si>
  <si>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</si>
  <si>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</si>
  <si>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</si>
  <si>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</si>
  <si>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</si>
  <si>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</si>
  <si>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</si>
  <si>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</si>
  <si>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</si>
  <si>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</si>
  <si>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</si>
  <si>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216</t>
  </si>
  <si>
    <t>JULIAN MADERA CASTRO</t>
  </si>
  <si>
    <t>JORGE SANDOVAL FLORES</t>
  </si>
  <si>
    <t>217</t>
  </si>
  <si>
    <t>AMELIA AVILA VEGA</t>
  </si>
  <si>
    <t>ENCARGADA DEL COMEDOR ESCOLAR</t>
  </si>
  <si>
    <t>MARIO AVILA AVILA</t>
  </si>
  <si>
    <t>CHOFER DE DESARROLLO SOCIAL</t>
  </si>
  <si>
    <t>221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</si>
  <si>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</si>
  <si>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</si>
  <si>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</si>
  <si>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</si>
  <si>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</si>
  <si>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</si>
  <si>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</si>
  <si>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</si>
  <si>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</si>
  <si>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</si>
  <si>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</si>
  <si>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</si>
  <si>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</si>
  <si>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</si>
  <si>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</si>
  <si>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</si>
  <si>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</si>
  <si>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</si>
  <si>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</si>
  <si>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</si>
  <si>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</si>
  <si>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</si>
  <si>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241</t>
  </si>
  <si>
    <t>JOSE SANDOVAL VITELA</t>
  </si>
  <si>
    <t>231</t>
  </si>
  <si>
    <t>015</t>
  </si>
  <si>
    <t>242</t>
  </si>
  <si>
    <t>245</t>
  </si>
  <si>
    <t>DAVID CASTRO AVILA</t>
  </si>
  <si>
    <t>DIRECTOR OBRAS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</si>
  <si>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</si>
  <si>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</si>
  <si>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</si>
  <si>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</si>
  <si>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</si>
  <si>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</si>
  <si>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</si>
  <si>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251</t>
  </si>
  <si>
    <t>252</t>
  </si>
  <si>
    <t>VERONICA RAMIREZ ESPARZA</t>
  </si>
  <si>
    <t>SAMUEL LLAMAS AGUAYO</t>
  </si>
  <si>
    <t>AUXILIAR DE OBRAS PÙBLICAS</t>
  </si>
  <si>
    <t>256</t>
  </si>
  <si>
    <t>EJERCICIO 2021</t>
  </si>
  <si>
    <t>TABLAS PUBLICADAS EL 11 DE ENERO DE 2021</t>
  </si>
  <si>
    <t xml:space="preserve">SALARIO MINIMO GENERAL </t>
  </si>
  <si>
    <t>UMA</t>
  </si>
  <si>
    <t>012</t>
  </si>
  <si>
    <t>219</t>
  </si>
  <si>
    <t>255</t>
  </si>
  <si>
    <t>254</t>
  </si>
  <si>
    <t>244</t>
  </si>
  <si>
    <t>258</t>
  </si>
  <si>
    <t>TITULAR DEL ORGANO INTERNO DE CONTROL</t>
  </si>
  <si>
    <t>DIAS</t>
  </si>
  <si>
    <t>R E G I D O R              S U P L E N T E</t>
  </si>
  <si>
    <t xml:space="preserve">                                                PRESIDENTE MUNICIPAL INTERINO</t>
  </si>
  <si>
    <t xml:space="preserve">                                                       ______________________________________</t>
  </si>
  <si>
    <t xml:space="preserve">                    ___________________________________</t>
  </si>
  <si>
    <t>264</t>
  </si>
  <si>
    <t>265</t>
  </si>
  <si>
    <t>266</t>
  </si>
  <si>
    <t>267</t>
  </si>
  <si>
    <t>155</t>
  </si>
  <si>
    <t>MARIA LUZ ELENA GUZMAN CARDONA</t>
  </si>
  <si>
    <t>PRESIDENTE MUNICIPAL</t>
  </si>
  <si>
    <t>ELIAS AVILA CASTRO</t>
  </si>
  <si>
    <t xml:space="preserve">SECRETARIO GENERAL </t>
  </si>
  <si>
    <t>156</t>
  </si>
  <si>
    <t>170</t>
  </si>
  <si>
    <t>CARLOS ADRIAN AVILA LLAMAS</t>
  </si>
  <si>
    <t>JUEZ MUNICIPAL</t>
  </si>
  <si>
    <t>GUILLERMINA GARCIA CASTRO</t>
  </si>
  <si>
    <t>SUELDO  DEL 16 AL 31 DE JULIO DE 2021</t>
  </si>
  <si>
    <t xml:space="preserve">                                          C. LUZ ELENA GUZMAN CARDONA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</si>
</sst>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46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9" xfId="2" applyNumberFormat="1" applyFont="1" applyBorder="1" applyAlignment="1" applyProtection="1">
      <alignment horizontal="right"/>
    </xf>
    <xf numFmtId="165" fontId="6" fillId="2" borderId="9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7" xfId="2" applyNumberFormat="1" applyFont="1" applyBorder="1" applyAlignment="1" applyProtection="1">
      <alignment horizontal="right"/>
    </xf>
    <xf numFmtId="165" fontId="1" fillId="0" borderId="8" xfId="2" applyNumberFormat="1" applyFont="1" applyFill="1" applyBorder="1" applyAlignment="1" applyProtection="1">
      <alignment horizontal="right"/>
    </xf>
    <xf numFmtId="165" fontId="1" fillId="0" borderId="8" xfId="2" applyNumberFormat="1" applyFont="1" applyBorder="1" applyAlignment="1" applyProtection="1">
      <alignment horizontal="right"/>
      <protection locked="0"/>
    </xf>
    <xf numFmtId="165" fontId="1" fillId="0" borderId="8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9" xfId="2" applyNumberFormat="1" applyFont="1" applyBorder="1" applyAlignment="1" applyProtection="1">
      <alignment horizontal="right"/>
    </xf>
    <xf numFmtId="165" fontId="2" fillId="2" borderId="9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Fill="1" applyBorder="1" applyAlignment="1" applyProtection="1">
      <alignment horizontal="right"/>
    </xf>
    <xf numFmtId="165" fontId="5" fillId="0" borderId="7" xfId="2" applyNumberFormat="1" applyFont="1" applyBorder="1" applyAlignment="1" applyProtection="1">
      <alignment horizontal="right"/>
      <protection locked="0"/>
    </xf>
    <xf numFmtId="165" fontId="5" fillId="0" borderId="7" xfId="2" applyNumberFormat="1" applyFont="1" applyBorder="1" applyAlignment="1" applyProtection="1">
      <alignment horizontal="right"/>
    </xf>
    <xf numFmtId="43" fontId="5" fillId="0" borderId="7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0" fontId="3" fillId="4" borderId="4" xfId="0" applyFont="1" applyFill="1" applyBorder="1" applyAlignment="1">
      <alignment horizontal="center"/>
    </xf>
    <xf numFmtId="49" fontId="5" fillId="5" borderId="17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49" fontId="30" fillId="0" borderId="7" xfId="0" applyNumberFormat="1" applyFont="1" applyBorder="1" applyAlignment="1">
      <alignment horizontal="center"/>
    </xf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0" fontId="30" fillId="0" borderId="4" xfId="0" applyFont="1" applyBorder="1"/>
    <xf numFmtId="165" fontId="31" fillId="0" borderId="9" xfId="2" applyNumberFormat="1" applyFont="1" applyBorder="1" applyAlignment="1" applyProtection="1">
      <alignment horizontal="right"/>
    </xf>
    <xf numFmtId="165" fontId="31" fillId="2" borderId="9" xfId="2" applyNumberFormat="1" applyFont="1" applyFill="1" applyBorder="1" applyAlignment="1" applyProtection="1">
      <alignment horizontal="right"/>
    </xf>
    <xf numFmtId="49" fontId="32" fillId="0" borderId="7" xfId="0" applyNumberFormat="1" applyFont="1" applyBorder="1" applyAlignment="1">
      <alignment horizontal="center"/>
    </xf>
    <xf numFmtId="49" fontId="32" fillId="5" borderId="4" xfId="0" applyNumberFormat="1" applyFont="1" applyFill="1" applyBorder="1" applyAlignment="1">
      <alignment horizontal="center"/>
    </xf>
    <xf numFmtId="49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0" fontId="32" fillId="0" borderId="4" xfId="0" applyFont="1" applyBorder="1"/>
    <xf numFmtId="49" fontId="32" fillId="0" borderId="4" xfId="5" applyNumberFormat="1" applyFont="1" applyBorder="1" applyAlignment="1" applyProtection="1">
      <alignment wrapText="1"/>
      <protection locked="0"/>
    </xf>
    <xf numFmtId="165" fontId="33" fillId="0" borderId="9" xfId="2" applyNumberFormat="1" applyFont="1" applyBorder="1" applyAlignment="1" applyProtection="1">
      <alignment horizontal="right"/>
    </xf>
    <xf numFmtId="165" fontId="33" fillId="2" borderId="9" xfId="2" applyNumberFormat="1" applyFont="1" applyFill="1" applyBorder="1" applyAlignment="1" applyProtection="1">
      <alignment horizontal="right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0" fontId="30" fillId="0" borderId="17" xfId="0" applyFont="1" applyBorder="1" applyAlignment="1" applyProtection="1">
      <alignment horizontal="center"/>
      <protection locked="0"/>
    </xf>
    <xf numFmtId="49" fontId="32" fillId="0" borderId="19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2" fillId="0" borderId="0" xfId="5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 locked="0"/>
    </xf>
    <xf numFmtId="2" fontId="32" fillId="0" borderId="0" xfId="0" applyNumberFormat="1" applyFont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0" fontId="19" fillId="4" borderId="4" xfId="0" applyFont="1" applyFill="1" applyBorder="1"/>
    <xf numFmtId="4" fontId="1" fillId="5" borderId="4" xfId="0" applyNumberFormat="1" applyFont="1" applyFill="1" applyBorder="1" applyAlignment="1" applyProtection="1">
      <alignment horizontal="right"/>
      <protection locked="0"/>
    </xf>
    <xf numFmtId="0" fontId="30" fillId="0" borderId="4" xfId="0" applyFont="1" applyBorder="1" applyAlignment="1" applyProtection="1">
      <alignment horizontal="left" wrapText="1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2" fillId="3" borderId="4" xfId="2" applyNumberFormat="1" applyFont="1" applyFill="1" applyBorder="1" applyAlignment="1" applyProtection="1">
      <alignment horizontal="right"/>
    </xf>
    <xf numFmtId="165" fontId="5" fillId="3" borderId="4" xfId="2" applyNumberFormat="1" applyFont="1" applyFill="1" applyBorder="1" applyAlignment="1" applyProtection="1">
      <alignment horizontal="right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49" fontId="32" fillId="5" borderId="7" xfId="0" applyNumberFormat="1" applyFont="1" applyFill="1" applyBorder="1" applyAlignment="1">
      <alignment horizontal="center"/>
    </xf>
    <xf numFmtId="0" fontId="32" fillId="5" borderId="4" xfId="0" applyFont="1" applyFill="1" applyBorder="1" applyAlignment="1" applyProtection="1">
      <alignment horizontal="left"/>
      <protection locked="0"/>
    </xf>
    <xf numFmtId="43" fontId="18" fillId="0" borderId="3" xfId="2" applyFont="1" applyBorder="1" applyAlignment="1" applyProtection="1">
      <alignment horizontal="center"/>
    </xf>
    <xf numFmtId="0" fontId="18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6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24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161925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22</xdr:row>
      <xdr:rowOff>142875</xdr:rowOff>
    </xdr:from>
    <xdr:to>
      <xdr:col>3</xdr:col>
      <xdr:colOff>1369218</xdr:colOff>
      <xdr:row>26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5</xdr:row>
      <xdr:rowOff>9525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291" t="s">
        <v>346</v>
      </c>
    </row>
    <row r="3" spans="1:9" x14ac:dyDescent="0.2">
      <c r="B3" s="8" t="s">
        <v>49</v>
      </c>
      <c r="C3" s="7"/>
      <c r="D3" s="7"/>
      <c r="E3" s="7"/>
      <c r="F3" s="7"/>
      <c r="G3" s="7"/>
      <c r="I3" s="290">
        <v>141.69999999999999</v>
      </c>
    </row>
    <row r="4" spans="1:9" x14ac:dyDescent="0.2">
      <c r="B4" s="19" t="s">
        <v>344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99" t="s">
        <v>11</v>
      </c>
      <c r="C7" s="299"/>
      <c r="D7" s="299"/>
      <c r="E7" s="7"/>
      <c r="F7" s="300" t="s">
        <v>50</v>
      </c>
      <c r="G7" s="301"/>
      <c r="I7" s="291" t="s">
        <v>347</v>
      </c>
    </row>
    <row r="8" spans="1:9" ht="14.25" customHeight="1" x14ac:dyDescent="0.2">
      <c r="B8" s="302" t="s">
        <v>10</v>
      </c>
      <c r="C8" s="302"/>
      <c r="D8" s="302"/>
      <c r="E8" s="7"/>
      <c r="F8" s="303" t="s">
        <v>51</v>
      </c>
      <c r="G8" s="304"/>
      <c r="I8" s="290">
        <v>89.62</v>
      </c>
    </row>
    <row r="9" spans="1:9" ht="8.25" customHeight="1" x14ac:dyDescent="0.2">
      <c r="B9" s="296"/>
      <c r="C9" s="296"/>
      <c r="D9" s="296"/>
      <c r="E9" s="7"/>
      <c r="F9" s="297"/>
      <c r="G9" s="298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345</v>
      </c>
      <c r="C28" s="7"/>
      <c r="D28" s="7"/>
    </row>
    <row r="29" spans="1:7" x14ac:dyDescent="0.2">
      <c r="B29" s="38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300" t="s">
        <v>55</v>
      </c>
      <c r="G32" s="301"/>
    </row>
    <row r="33" spans="2:7" x14ac:dyDescent="0.2">
      <c r="E33" s="7"/>
      <c r="F33" s="303" t="s">
        <v>56</v>
      </c>
      <c r="G33" s="304"/>
    </row>
    <row r="34" spans="2:7" ht="5.25" customHeight="1" x14ac:dyDescent="0.2">
      <c r="E34" s="7"/>
      <c r="F34" s="297"/>
      <c r="G34" s="298"/>
    </row>
    <row r="35" spans="2:7" x14ac:dyDescent="0.2">
      <c r="B35" s="299" t="s">
        <v>11</v>
      </c>
      <c r="C35" s="299"/>
      <c r="D35" s="299"/>
      <c r="E35" s="7"/>
      <c r="F35" s="9" t="s">
        <v>17</v>
      </c>
      <c r="G35" s="9" t="s">
        <v>18</v>
      </c>
    </row>
    <row r="36" spans="2:7" x14ac:dyDescent="0.2">
      <c r="B36" s="302" t="s">
        <v>10</v>
      </c>
      <c r="C36" s="302"/>
      <c r="D36" s="302"/>
      <c r="E36" s="7"/>
      <c r="F36" s="9"/>
      <c r="G36" s="9" t="s">
        <v>19</v>
      </c>
    </row>
    <row r="37" spans="2:7" x14ac:dyDescent="0.2">
      <c r="B37" s="296"/>
      <c r="C37" s="296"/>
      <c r="D37" s="296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6"/>
  <sheetViews>
    <sheetView topLeftCell="A4" workbookViewId="0">
      <selection activeCell="V4" sqref="V1:V1048576"/>
    </sheetView>
  </sheetViews>
  <sheetFormatPr baseColWidth="10" defaultRowHeight="12.75" x14ac:dyDescent="0.2"/>
  <cols>
    <col min="1" max="1" width="10" customWidth="1"/>
    <col min="2" max="2" width="9.7109375" customWidth="1"/>
    <col min="3" max="3" width="31.28515625" customWidth="1"/>
    <col min="4" max="4" width="17" customWidth="1"/>
    <col min="5" max="6" width="0" hidden="1" customWidth="1"/>
    <col min="10" max="19" width="0" hidden="1" customWidth="1"/>
    <col min="24" max="24" width="45.425781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ht="15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319" t="s">
        <v>1</v>
      </c>
      <c r="H7" s="320"/>
      <c r="I7" s="321"/>
      <c r="J7" s="24" t="s">
        <v>26</v>
      </c>
      <c r="K7" s="25"/>
      <c r="L7" s="322" t="s">
        <v>9</v>
      </c>
      <c r="M7" s="323"/>
      <c r="N7" s="323"/>
      <c r="O7" s="323"/>
      <c r="P7" s="323"/>
      <c r="Q7" s="324"/>
      <c r="R7" s="24" t="s">
        <v>30</v>
      </c>
      <c r="S7" s="24" t="s">
        <v>10</v>
      </c>
      <c r="T7" s="23" t="s">
        <v>54</v>
      </c>
      <c r="U7" s="325" t="s">
        <v>2</v>
      </c>
      <c r="V7" s="326"/>
      <c r="W7" s="23" t="s">
        <v>0</v>
      </c>
      <c r="X7" s="42"/>
    </row>
    <row r="8" spans="1:25" ht="22.5" x14ac:dyDescent="0.2">
      <c r="A8" s="61" t="s">
        <v>118</v>
      </c>
      <c r="B8" s="61" t="s">
        <v>140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44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43"/>
    </row>
    <row r="10" spans="1:25" ht="15" x14ac:dyDescent="0.25">
      <c r="A10" s="47"/>
      <c r="B10" s="47"/>
      <c r="C10" s="129" t="s">
        <v>84</v>
      </c>
      <c r="D10" s="46" t="s">
        <v>62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8"/>
      <c r="T10" s="47"/>
      <c r="U10" s="47"/>
      <c r="V10" s="47"/>
      <c r="W10" s="47"/>
      <c r="X10" s="130"/>
    </row>
    <row r="11" spans="1:25" ht="91.5" customHeight="1" x14ac:dyDescent="0.2">
      <c r="A11" s="136" t="s">
        <v>249</v>
      </c>
      <c r="B11" s="62" t="s">
        <v>139</v>
      </c>
      <c r="C11" s="164" t="s">
        <v>211</v>
      </c>
      <c r="D11" s="164" t="s">
        <v>63</v>
      </c>
      <c r="E11" s="165">
        <v>15</v>
      </c>
      <c r="F11" s="166">
        <f>G11/E11</f>
        <v>933.73333333333335</v>
      </c>
      <c r="G11" s="167">
        <v>14006</v>
      </c>
      <c r="H11" s="168">
        <v>0</v>
      </c>
      <c r="I11" s="169">
        <f>SUM(G11:H11)</f>
        <v>14006</v>
      </c>
      <c r="J11" s="170">
        <f>H11/2</f>
        <v>0</v>
      </c>
      <c r="K11" s="170">
        <f>G11+J11</f>
        <v>14006</v>
      </c>
      <c r="L11" s="170">
        <f t="shared" ref="L11" si="0">VLOOKUP(K11,Tarifa1,1)</f>
        <v>13316.71</v>
      </c>
      <c r="M11" s="170">
        <f>K11-L11</f>
        <v>689.29000000000087</v>
      </c>
      <c r="N11" s="171">
        <f t="shared" ref="N11" si="1">VLOOKUP(K11,Tarifa1,3)</f>
        <v>0.23519999999999999</v>
      </c>
      <c r="O11" s="170">
        <f>M11*N11</f>
        <v>162.12100800000019</v>
      </c>
      <c r="P11" s="172">
        <f t="shared" ref="P11" si="2">VLOOKUP(K11,Tarifa1,2)</f>
        <v>2133.3000000000002</v>
      </c>
      <c r="Q11" s="170">
        <f>O11+P11</f>
        <v>2295.4210080000003</v>
      </c>
      <c r="R11" s="170">
        <f t="shared" ref="R11" si="3">VLOOKUP(K11,Credito1,2)</f>
        <v>0</v>
      </c>
      <c r="S11" s="170">
        <f>Q11-R11</f>
        <v>2295.4210080000003</v>
      </c>
      <c r="T11" s="169">
        <f>-IF(S11&gt;0,0,S11)</f>
        <v>0</v>
      </c>
      <c r="U11" s="169">
        <f>IF(S11&lt;0,0,S11)</f>
        <v>2295.4210080000003</v>
      </c>
      <c r="V11" s="169">
        <f>SUM(U11:U11)</f>
        <v>2295.4210080000003</v>
      </c>
      <c r="W11" s="169">
        <f>I11+T11-V11</f>
        <v>11710.578991999999</v>
      </c>
      <c r="X11" s="185"/>
    </row>
    <row r="12" spans="1:25" x14ac:dyDescent="0.2">
      <c r="A12" s="56"/>
      <c r="B12" s="56"/>
      <c r="C12" s="56"/>
      <c r="D12" s="56"/>
      <c r="E12" s="57"/>
      <c r="F12" s="56"/>
      <c r="G12" s="34"/>
      <c r="H12" s="34"/>
      <c r="I12" s="34"/>
      <c r="J12" s="36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5" ht="41.25" customHeight="1" thickBot="1" x14ac:dyDescent="0.3">
      <c r="A13" s="306"/>
      <c r="B13" s="306"/>
      <c r="C13" s="306"/>
      <c r="D13" s="306"/>
      <c r="E13" s="306"/>
      <c r="F13" s="307"/>
      <c r="G13" s="39">
        <f t="shared" ref="G13:W13" si="4">SUM(G11:G12)</f>
        <v>14006</v>
      </c>
      <c r="H13" s="39">
        <f t="shared" si="4"/>
        <v>0</v>
      </c>
      <c r="I13" s="39">
        <f t="shared" si="4"/>
        <v>14006</v>
      </c>
      <c r="J13" s="40">
        <f t="shared" si="4"/>
        <v>0</v>
      </c>
      <c r="K13" s="40">
        <f t="shared" si="4"/>
        <v>14006</v>
      </c>
      <c r="L13" s="40">
        <f t="shared" si="4"/>
        <v>13316.71</v>
      </c>
      <c r="M13" s="40">
        <f t="shared" si="4"/>
        <v>689.29000000000087</v>
      </c>
      <c r="N13" s="40">
        <f t="shared" si="4"/>
        <v>0.23519999999999999</v>
      </c>
      <c r="O13" s="40">
        <f t="shared" si="4"/>
        <v>162.12100800000019</v>
      </c>
      <c r="P13" s="40">
        <f t="shared" si="4"/>
        <v>2133.3000000000002</v>
      </c>
      <c r="Q13" s="40">
        <f t="shared" si="4"/>
        <v>2295.4210080000003</v>
      </c>
      <c r="R13" s="40">
        <f t="shared" si="4"/>
        <v>0</v>
      </c>
      <c r="S13" s="40">
        <f t="shared" si="4"/>
        <v>2295.4210080000003</v>
      </c>
      <c r="T13" s="39">
        <f t="shared" si="4"/>
        <v>0</v>
      </c>
      <c r="U13" s="39">
        <f t="shared" si="4"/>
        <v>2295.4210080000003</v>
      </c>
      <c r="V13" s="39">
        <f t="shared" si="4"/>
        <v>2295.4210080000003</v>
      </c>
      <c r="W13" s="39">
        <f t="shared" si="4"/>
        <v>11710.578991999999</v>
      </c>
    </row>
    <row r="14" spans="1:25" ht="13.5" thickTop="1" x14ac:dyDescent="0.2"/>
    <row r="24" spans="3:24" ht="14.25" x14ac:dyDescent="0.2">
      <c r="C24" s="186" t="s">
        <v>359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 t="s">
        <v>259</v>
      </c>
      <c r="V24" s="186"/>
      <c r="W24" s="186"/>
      <c r="X24" s="186"/>
    </row>
    <row r="25" spans="3:24" ht="15" x14ac:dyDescent="0.25">
      <c r="C25" s="78" t="s">
        <v>375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91" t="s">
        <v>226</v>
      </c>
      <c r="V25" s="186"/>
      <c r="W25" s="186"/>
      <c r="X25" s="186"/>
    </row>
    <row r="26" spans="3:24" ht="15" x14ac:dyDescent="0.25">
      <c r="C26" s="78" t="s">
        <v>357</v>
      </c>
      <c r="D26" s="191"/>
      <c r="E26" s="191"/>
      <c r="F26" s="191"/>
      <c r="G26" s="191"/>
      <c r="H26" s="191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91" t="s">
        <v>95</v>
      </c>
      <c r="V26" s="191"/>
      <c r="W26" s="191"/>
      <c r="X26" s="191"/>
    </row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5"/>
  <sheetViews>
    <sheetView topLeftCell="B11" workbookViewId="0">
      <selection activeCell="W11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30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22.5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3" t="s">
        <v>141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86" customFormat="1" ht="69.95" customHeight="1" x14ac:dyDescent="0.2">
      <c r="A10" s="60" t="s">
        <v>99</v>
      </c>
      <c r="B10" s="62" t="s">
        <v>143</v>
      </c>
      <c r="C10" s="62" t="s">
        <v>139</v>
      </c>
      <c r="D10" s="174" t="s">
        <v>144</v>
      </c>
      <c r="E10" s="164" t="s">
        <v>142</v>
      </c>
      <c r="F10" s="165">
        <v>15</v>
      </c>
      <c r="G10" s="166">
        <v>208.2</v>
      </c>
      <c r="H10" s="167">
        <v>4092.62</v>
      </c>
      <c r="I10" s="168">
        <v>0</v>
      </c>
      <c r="J10" s="169">
        <f>SUM(H10:I10)</f>
        <v>4092.62</v>
      </c>
      <c r="K10" s="170">
        <f t="shared" ref="K10:K12" si="0">IF(H10/15&lt;=SMG,0,I10/2)</f>
        <v>0</v>
      </c>
      <c r="L10" s="170">
        <f t="shared" ref="L10:L12" si="1">H10+K10</f>
        <v>4092.62</v>
      </c>
      <c r="M10" s="170">
        <f t="shared" ref="M10:M12" si="2">VLOOKUP(L10,Tarifa1,1)</f>
        <v>2699.41</v>
      </c>
      <c r="N10" s="170">
        <f t="shared" ref="N10:N12" si="3">L10-M10</f>
        <v>1393.21</v>
      </c>
      <c r="O10" s="171">
        <f t="shared" ref="O10:O12" si="4">VLOOKUP(L10,Tarifa1,3)</f>
        <v>0.10879999999999999</v>
      </c>
      <c r="P10" s="170">
        <f t="shared" ref="P10:P12" si="5">N10*O10</f>
        <v>151.58124799999999</v>
      </c>
      <c r="Q10" s="172">
        <f t="shared" ref="Q10:Q12" si="6">VLOOKUP(L10,Tarifa1,2)</f>
        <v>158.55000000000001</v>
      </c>
      <c r="R10" s="170">
        <f t="shared" ref="R10:R12" si="7">P10+Q10</f>
        <v>310.13124800000003</v>
      </c>
      <c r="S10" s="289">
        <f t="shared" ref="S10:S12" si="8">VLOOKUP(L10,Credito1,2)</f>
        <v>0</v>
      </c>
      <c r="T10" s="170">
        <f t="shared" ref="T10:T12" si="9">ROUND(R10-S10,2)</f>
        <v>310.13</v>
      </c>
      <c r="U10" s="169">
        <f t="shared" ref="U10:U12" si="10">-IF(T10&gt;0,0,T10)</f>
        <v>0</v>
      </c>
      <c r="V10" s="169">
        <f>IF(T10&lt;0,0,T10)</f>
        <v>310.13</v>
      </c>
      <c r="W10" s="169">
        <f>SUM(V10:V10)</f>
        <v>310.13</v>
      </c>
      <c r="X10" s="169">
        <f>J10+U10-W10</f>
        <v>3782.49</v>
      </c>
      <c r="Y10" s="185"/>
    </row>
    <row r="11" spans="1:25" s="186" customFormat="1" ht="69.95" customHeight="1" x14ac:dyDescent="0.2">
      <c r="A11" s="123"/>
      <c r="B11" s="208" t="s">
        <v>253</v>
      </c>
      <c r="C11" s="62" t="s">
        <v>139</v>
      </c>
      <c r="D11" s="209" t="s">
        <v>213</v>
      </c>
      <c r="E11" s="164" t="s">
        <v>142</v>
      </c>
      <c r="F11" s="165">
        <v>8</v>
      </c>
      <c r="G11" s="166">
        <v>208.2</v>
      </c>
      <c r="H11" s="167">
        <v>1766.13</v>
      </c>
      <c r="I11" s="168">
        <v>0</v>
      </c>
      <c r="J11" s="169">
        <f>SUM(H11:I11)</f>
        <v>1766.13</v>
      </c>
      <c r="K11" s="170">
        <f>IF(H11/15&lt;=SMG,0,I11/2)</f>
        <v>0</v>
      </c>
      <c r="L11" s="170">
        <f t="shared" si="1"/>
        <v>1766.13</v>
      </c>
      <c r="M11" s="170">
        <f>VLOOKUP(L11,Tarifa1,1)</f>
        <v>318.01</v>
      </c>
      <c r="N11" s="170">
        <f t="shared" si="3"/>
        <v>1448.1200000000001</v>
      </c>
      <c r="O11" s="171">
        <f>VLOOKUP(L11,Tarifa1,3)</f>
        <v>6.4000000000000001E-2</v>
      </c>
      <c r="P11" s="170">
        <f t="shared" si="5"/>
        <v>92.679680000000005</v>
      </c>
      <c r="Q11" s="172">
        <f>VLOOKUP(L11,Tarifa1,2)</f>
        <v>6.15</v>
      </c>
      <c r="R11" s="170">
        <f t="shared" si="7"/>
        <v>98.82968000000001</v>
      </c>
      <c r="S11" s="170">
        <f>VLOOKUP(L11,Credito1,2)</f>
        <v>188.7</v>
      </c>
      <c r="T11" s="170">
        <f t="shared" si="9"/>
        <v>-89.87</v>
      </c>
      <c r="U11" s="169">
        <f>-IF(T11&gt;0,0,T11)</f>
        <v>89.87</v>
      </c>
      <c r="V11" s="169">
        <f>IF(T11&lt;0,0,T11)</f>
        <v>0</v>
      </c>
      <c r="W11" s="169">
        <f>SUM(V11:V11)</f>
        <v>0</v>
      </c>
      <c r="X11" s="169">
        <f>J11+U11-W11</f>
        <v>1856</v>
      </c>
      <c r="Y11" s="185"/>
    </row>
    <row r="12" spans="1:25" s="186" customFormat="1" ht="69.95" customHeight="1" x14ac:dyDescent="0.2">
      <c r="A12" s="200"/>
      <c r="B12" s="210">
        <v>188</v>
      </c>
      <c r="C12" s="62" t="s">
        <v>139</v>
      </c>
      <c r="D12" s="211" t="s">
        <v>258</v>
      </c>
      <c r="E12" s="164" t="s">
        <v>142</v>
      </c>
      <c r="F12" s="165">
        <v>15</v>
      </c>
      <c r="G12" s="166">
        <v>208.2</v>
      </c>
      <c r="H12" s="167">
        <v>4092.62</v>
      </c>
      <c r="I12" s="168">
        <v>0</v>
      </c>
      <c r="J12" s="169">
        <f>SUM(H12:I12)</f>
        <v>4092.62</v>
      </c>
      <c r="K12" s="170">
        <f t="shared" si="0"/>
        <v>0</v>
      </c>
      <c r="L12" s="170">
        <f t="shared" si="1"/>
        <v>4092.62</v>
      </c>
      <c r="M12" s="170">
        <f t="shared" si="2"/>
        <v>2699.41</v>
      </c>
      <c r="N12" s="170">
        <f t="shared" si="3"/>
        <v>1393.21</v>
      </c>
      <c r="O12" s="171">
        <f t="shared" si="4"/>
        <v>0.10879999999999999</v>
      </c>
      <c r="P12" s="170">
        <f t="shared" si="5"/>
        <v>151.58124799999999</v>
      </c>
      <c r="Q12" s="172">
        <f t="shared" si="6"/>
        <v>158.55000000000001</v>
      </c>
      <c r="R12" s="170">
        <f t="shared" si="7"/>
        <v>310.13124800000003</v>
      </c>
      <c r="S12" s="289">
        <f t="shared" si="8"/>
        <v>0</v>
      </c>
      <c r="T12" s="170">
        <f t="shared" si="9"/>
        <v>310.13</v>
      </c>
      <c r="U12" s="169">
        <f t="shared" si="10"/>
        <v>0</v>
      </c>
      <c r="V12" s="169">
        <f>IF(T12&lt;0,0,T12)</f>
        <v>310.13</v>
      </c>
      <c r="W12" s="169">
        <f>SUM(V12:V12)</f>
        <v>310.13</v>
      </c>
      <c r="X12" s="169">
        <f>J12+U12-W12</f>
        <v>3782.49</v>
      </c>
      <c r="Y12" s="185"/>
    </row>
    <row r="13" spans="1:25" x14ac:dyDescent="0.2">
      <c r="A13" s="56"/>
      <c r="B13" s="56"/>
      <c r="C13" s="56"/>
      <c r="D13" s="56"/>
      <c r="E13" s="56"/>
      <c r="F13" s="57"/>
      <c r="G13" s="56"/>
      <c r="H13" s="34"/>
      <c r="I13" s="34"/>
      <c r="J13" s="34"/>
      <c r="K13" s="36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ht="45" customHeight="1" thickBot="1" x14ac:dyDescent="0.3">
      <c r="A14" s="305" t="s">
        <v>45</v>
      </c>
      <c r="B14" s="306"/>
      <c r="C14" s="306"/>
      <c r="D14" s="306"/>
      <c r="E14" s="306"/>
      <c r="F14" s="306"/>
      <c r="G14" s="307"/>
      <c r="H14" s="39">
        <f t="shared" ref="H14:X14" si="11">SUM(H10:H13)</f>
        <v>9951.369999999999</v>
      </c>
      <c r="I14" s="39">
        <f t="shared" si="11"/>
        <v>0</v>
      </c>
      <c r="J14" s="39">
        <f t="shared" si="11"/>
        <v>9951.369999999999</v>
      </c>
      <c r="K14" s="40">
        <f t="shared" si="11"/>
        <v>0</v>
      </c>
      <c r="L14" s="40">
        <f t="shared" si="11"/>
        <v>9951.369999999999</v>
      </c>
      <c r="M14" s="40">
        <f t="shared" si="11"/>
        <v>5716.83</v>
      </c>
      <c r="N14" s="40">
        <f t="shared" si="11"/>
        <v>4234.54</v>
      </c>
      <c r="O14" s="40">
        <f t="shared" si="11"/>
        <v>0.28160000000000002</v>
      </c>
      <c r="P14" s="40">
        <f t="shared" si="11"/>
        <v>395.84217599999999</v>
      </c>
      <c r="Q14" s="40">
        <f t="shared" si="11"/>
        <v>323.25</v>
      </c>
      <c r="R14" s="40">
        <f t="shared" si="11"/>
        <v>719.09217600000011</v>
      </c>
      <c r="S14" s="40">
        <f t="shared" si="11"/>
        <v>188.7</v>
      </c>
      <c r="T14" s="40">
        <f t="shared" si="11"/>
        <v>530.39</v>
      </c>
      <c r="U14" s="39">
        <f t="shared" si="11"/>
        <v>89.87</v>
      </c>
      <c r="V14" s="39">
        <f t="shared" si="11"/>
        <v>620.26</v>
      </c>
      <c r="W14" s="39">
        <f t="shared" si="11"/>
        <v>620.26</v>
      </c>
      <c r="X14" s="39">
        <f t="shared" si="11"/>
        <v>9420.98</v>
      </c>
    </row>
    <row r="15" spans="1:25" ht="13.5" thickTop="1" x14ac:dyDescent="0.2"/>
    <row r="23" spans="4:25" x14ac:dyDescent="0.2">
      <c r="D23" s="4" t="s">
        <v>228</v>
      </c>
      <c r="V23" s="4" t="s">
        <v>221</v>
      </c>
    </row>
    <row r="24" spans="4:25" x14ac:dyDescent="0.2">
      <c r="D24" s="78" t="s">
        <v>375</v>
      </c>
      <c r="H24" s="4"/>
      <c r="V24" s="78" t="s">
        <v>229</v>
      </c>
    </row>
    <row r="25" spans="4:25" x14ac:dyDescent="0.2">
      <c r="D25" s="78" t="s">
        <v>357</v>
      </c>
      <c r="E25" s="51"/>
      <c r="F25" s="51"/>
      <c r="G25" s="51"/>
      <c r="H25" s="51"/>
      <c r="I25" s="51"/>
      <c r="V25" s="51" t="s">
        <v>227</v>
      </c>
      <c r="W25" s="51"/>
      <c r="X25" s="51"/>
      <c r="Y25" s="51"/>
    </row>
  </sheetData>
  <mergeCells count="7">
    <mergeCell ref="V6:W6"/>
    <mergeCell ref="A14:G14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1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2"/>
  <sheetViews>
    <sheetView topLeftCell="B4" zoomScale="80" zoomScaleNormal="80" workbookViewId="0">
      <selection activeCell="U4" sqref="U1:U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22.42578125" style="91" customWidth="1"/>
    <col min="5" max="5" width="6.5703125" style="91" hidden="1" customWidth="1"/>
    <col min="6" max="6" width="14.140625" style="91" customWidth="1"/>
    <col min="7" max="7" width="10.7109375" style="91" customWidth="1"/>
    <col min="8" max="8" width="14" style="91" customWidth="1"/>
    <col min="9" max="9" width="12.7109375" style="91" hidden="1" customWidth="1"/>
    <col min="10" max="10" width="13.140625" style="91" hidden="1" customWidth="1"/>
    <col min="11" max="13" width="11" style="91" hidden="1" customWidth="1"/>
    <col min="14" max="15" width="13.140625" style="91" hidden="1" customWidth="1"/>
    <col min="16" max="16" width="10.5703125" style="91" hidden="1" customWidth="1"/>
    <col min="17" max="17" width="10.42578125" style="91" hidden="1" customWidth="1"/>
    <col min="18" max="18" width="13.140625" style="91" hidden="1" customWidth="1"/>
    <col min="19" max="19" width="11.5703125" style="91" customWidth="1"/>
    <col min="20" max="21" width="13.28515625" style="91" customWidth="1"/>
    <col min="22" max="22" width="13.140625" style="91" customWidth="1"/>
    <col min="23" max="23" width="76.140625" style="91" customWidth="1"/>
    <col min="24" max="24" width="73.42578125" style="91" customWidth="1"/>
    <col min="25" max="16384" width="11.42578125" style="91"/>
  </cols>
  <sheetData>
    <row r="1" spans="1:25" ht="18" x14ac:dyDescent="0.25">
      <c r="A1" s="308" t="s">
        <v>90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4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4"/>
    </row>
    <row r="3" spans="1:25" ht="15" x14ac:dyDescent="0.2">
      <c r="A3" s="50" t="s">
        <v>309</v>
      </c>
      <c r="B3" s="309" t="s">
        <v>374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118"/>
      <c r="Y3" s="11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319" t="s">
        <v>1</v>
      </c>
      <c r="G5" s="320"/>
      <c r="H5" s="321"/>
      <c r="I5" s="24" t="s">
        <v>26</v>
      </c>
      <c r="J5" s="25"/>
      <c r="K5" s="322" t="s">
        <v>9</v>
      </c>
      <c r="L5" s="323"/>
      <c r="M5" s="323"/>
      <c r="N5" s="323"/>
      <c r="O5" s="323"/>
      <c r="P5" s="324"/>
      <c r="Q5" s="24" t="s">
        <v>30</v>
      </c>
      <c r="R5" s="24" t="s">
        <v>10</v>
      </c>
      <c r="S5" s="23" t="s">
        <v>54</v>
      </c>
      <c r="T5" s="325" t="s">
        <v>2</v>
      </c>
      <c r="U5" s="326"/>
      <c r="V5" s="23" t="s">
        <v>0</v>
      </c>
      <c r="W5" s="225"/>
      <c r="X5" s="4"/>
    </row>
    <row r="6" spans="1:25" ht="22.5" x14ac:dyDescent="0.2">
      <c r="A6" s="26" t="s">
        <v>21</v>
      </c>
      <c r="B6" s="61" t="s">
        <v>118</v>
      </c>
      <c r="C6" s="61" t="s">
        <v>140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161</v>
      </c>
      <c r="S7" s="26" t="s">
        <v>53</v>
      </c>
      <c r="T7" s="26"/>
      <c r="U7" s="26" t="s">
        <v>44</v>
      </c>
      <c r="V7" s="26" t="s">
        <v>5</v>
      </c>
      <c r="W7" s="226"/>
      <c r="X7" s="4"/>
    </row>
    <row r="8" spans="1:25" ht="28.5" customHeight="1" x14ac:dyDescent="0.25">
      <c r="A8" s="47"/>
      <c r="B8" s="212"/>
      <c r="C8" s="212"/>
      <c r="D8" s="45" t="s">
        <v>62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195"/>
      <c r="X8" s="4"/>
    </row>
    <row r="9" spans="1:25" ht="57.95" customHeight="1" x14ac:dyDescent="0.2">
      <c r="A9" s="232" t="s">
        <v>97</v>
      </c>
      <c r="B9" s="233" t="s">
        <v>178</v>
      </c>
      <c r="C9" s="233" t="s">
        <v>139</v>
      </c>
      <c r="D9" s="234" t="s">
        <v>71</v>
      </c>
      <c r="E9" s="235">
        <v>15</v>
      </c>
      <c r="F9" s="236">
        <v>9702</v>
      </c>
      <c r="G9" s="237">
        <v>0</v>
      </c>
      <c r="H9" s="238">
        <f t="shared" ref="H9:H15" si="0">SUM(F9:G9)</f>
        <v>9702</v>
      </c>
      <c r="I9" s="239">
        <f t="shared" ref="I9:I17" si="1">IF(F9/15&lt;=SMG,0,G9/2)</f>
        <v>0</v>
      </c>
      <c r="J9" s="239">
        <f t="shared" ref="J9" si="2">F9+I9</f>
        <v>9702</v>
      </c>
      <c r="K9" s="239">
        <f t="shared" ref="K9:K17" si="3">VLOOKUP(J9,Tarifa1,1)</f>
        <v>6602.71</v>
      </c>
      <c r="L9" s="239">
        <f t="shared" ref="L9" si="4">J9-K9</f>
        <v>3099.29</v>
      </c>
      <c r="M9" s="240">
        <f t="shared" ref="M9:M17" si="5">VLOOKUP(J9,Tarifa1,3)</f>
        <v>0.21360000000000001</v>
      </c>
      <c r="N9" s="239">
        <f t="shared" ref="N9" si="6">L9*M9</f>
        <v>662.00834400000008</v>
      </c>
      <c r="O9" s="241">
        <f t="shared" ref="O9:O17" si="7">VLOOKUP(J9,Tarifa1,2)</f>
        <v>699.3</v>
      </c>
      <c r="P9" s="239">
        <f t="shared" ref="P9" si="8">N9+O9</f>
        <v>1361.308344</v>
      </c>
      <c r="Q9" s="239">
        <f t="shared" ref="Q9:Q17" si="9">VLOOKUP(J9,Credito1,2)</f>
        <v>0</v>
      </c>
      <c r="R9" s="239">
        <f t="shared" ref="R9" si="10">ROUND(P9-Q9,2)</f>
        <v>1361.31</v>
      </c>
      <c r="S9" s="238">
        <f t="shared" ref="S9:S11" si="11">-IF(R9&gt;0,0,R9)</f>
        <v>0</v>
      </c>
      <c r="T9" s="238">
        <f t="shared" ref="T9:T11" si="12">IF(R9&lt;0,0,R9)</f>
        <v>1361.31</v>
      </c>
      <c r="U9" s="238">
        <f>SUM(T9:T9)</f>
        <v>1361.31</v>
      </c>
      <c r="V9" s="238">
        <f>H9+S9-U9</f>
        <v>8340.69</v>
      </c>
      <c r="W9" s="119"/>
      <c r="X9" s="4"/>
    </row>
    <row r="10" spans="1:25" s="186" customFormat="1" ht="57.95" customHeight="1" x14ac:dyDescent="0.2">
      <c r="A10" s="232"/>
      <c r="B10" s="233" t="s">
        <v>291</v>
      </c>
      <c r="C10" s="233" t="s">
        <v>139</v>
      </c>
      <c r="D10" s="234" t="s">
        <v>92</v>
      </c>
      <c r="E10" s="235">
        <v>15</v>
      </c>
      <c r="F10" s="236">
        <v>7926</v>
      </c>
      <c r="G10" s="237">
        <v>0</v>
      </c>
      <c r="H10" s="238">
        <f t="shared" si="0"/>
        <v>7926</v>
      </c>
      <c r="I10" s="239">
        <f t="shared" si="1"/>
        <v>0</v>
      </c>
      <c r="J10" s="239">
        <f t="shared" ref="J10:J17" si="13">F10+I10</f>
        <v>7926</v>
      </c>
      <c r="K10" s="239">
        <f t="shared" si="3"/>
        <v>6602.71</v>
      </c>
      <c r="L10" s="239">
        <f t="shared" ref="L10:L17" si="14">J10-K10</f>
        <v>1323.29</v>
      </c>
      <c r="M10" s="240">
        <f t="shared" si="5"/>
        <v>0.21360000000000001</v>
      </c>
      <c r="N10" s="239">
        <f t="shared" ref="N10:N17" si="15">L10*M10</f>
        <v>282.65474399999999</v>
      </c>
      <c r="O10" s="241">
        <f t="shared" si="7"/>
        <v>699.3</v>
      </c>
      <c r="P10" s="239">
        <f t="shared" ref="P10:P17" si="16">N10+O10</f>
        <v>981.95474399999989</v>
      </c>
      <c r="Q10" s="239">
        <f t="shared" si="9"/>
        <v>0</v>
      </c>
      <c r="R10" s="239">
        <f t="shared" ref="R10:R17" si="17">ROUND(P10-Q10,2)</f>
        <v>981.95</v>
      </c>
      <c r="S10" s="238">
        <f t="shared" si="11"/>
        <v>0</v>
      </c>
      <c r="T10" s="238">
        <f t="shared" si="12"/>
        <v>981.95</v>
      </c>
      <c r="U10" s="238">
        <f>SUM(T10:T10)</f>
        <v>981.95</v>
      </c>
      <c r="V10" s="238">
        <f>H10+S10-U10</f>
        <v>6944.05</v>
      </c>
      <c r="W10" s="119"/>
      <c r="X10" s="4"/>
    </row>
    <row r="11" spans="1:25" s="186" customFormat="1" ht="57.95" customHeight="1" x14ac:dyDescent="0.2">
      <c r="A11" s="232"/>
      <c r="B11" s="233" t="s">
        <v>308</v>
      </c>
      <c r="C11" s="233" t="s">
        <v>139</v>
      </c>
      <c r="D11" s="234" t="s">
        <v>92</v>
      </c>
      <c r="E11" s="235">
        <v>15</v>
      </c>
      <c r="F11" s="236">
        <v>7926</v>
      </c>
      <c r="G11" s="237">
        <v>0</v>
      </c>
      <c r="H11" s="238">
        <f t="shared" si="0"/>
        <v>7926</v>
      </c>
      <c r="I11" s="239">
        <f t="shared" si="1"/>
        <v>0</v>
      </c>
      <c r="J11" s="239">
        <f t="shared" si="13"/>
        <v>7926</v>
      </c>
      <c r="K11" s="239">
        <f t="shared" si="3"/>
        <v>6602.71</v>
      </c>
      <c r="L11" s="239">
        <f t="shared" si="14"/>
        <v>1323.29</v>
      </c>
      <c r="M11" s="240">
        <f t="shared" si="5"/>
        <v>0.21360000000000001</v>
      </c>
      <c r="N11" s="239">
        <f t="shared" si="15"/>
        <v>282.65474399999999</v>
      </c>
      <c r="O11" s="241">
        <f t="shared" si="7"/>
        <v>699.3</v>
      </c>
      <c r="P11" s="239">
        <f t="shared" si="16"/>
        <v>981.95474399999989</v>
      </c>
      <c r="Q11" s="239">
        <f t="shared" si="9"/>
        <v>0</v>
      </c>
      <c r="R11" s="239">
        <f t="shared" si="17"/>
        <v>981.95</v>
      </c>
      <c r="S11" s="238">
        <f t="shared" si="11"/>
        <v>0</v>
      </c>
      <c r="T11" s="238">
        <f t="shared" si="12"/>
        <v>981.95</v>
      </c>
      <c r="U11" s="238">
        <f>SUM(T11:T11)</f>
        <v>981.95</v>
      </c>
      <c r="V11" s="238">
        <f>H11+S11-U11</f>
        <v>6944.05</v>
      </c>
      <c r="W11" s="119"/>
      <c r="X11" s="4"/>
    </row>
    <row r="12" spans="1:25" s="186" customFormat="1" ht="57.95" customHeight="1" x14ac:dyDescent="0.2">
      <c r="A12" s="263"/>
      <c r="B12" s="233" t="s">
        <v>290</v>
      </c>
      <c r="C12" s="233" t="s">
        <v>139</v>
      </c>
      <c r="D12" s="234" t="s">
        <v>92</v>
      </c>
      <c r="E12" s="235">
        <v>15</v>
      </c>
      <c r="F12" s="236">
        <v>7926</v>
      </c>
      <c r="G12" s="237">
        <v>304.24</v>
      </c>
      <c r="H12" s="238">
        <f t="shared" ref="H12" si="18">SUM(F12:G12)</f>
        <v>8230.24</v>
      </c>
      <c r="I12" s="239">
        <f t="shared" ref="I12" si="19">IF(F12/15&lt;=SMG,0,G12/2)</f>
        <v>152.12</v>
      </c>
      <c r="J12" s="239">
        <f t="shared" ref="J12" si="20">F12+I12</f>
        <v>8078.12</v>
      </c>
      <c r="K12" s="239">
        <f t="shared" ref="K12" si="21">VLOOKUP(J12,Tarifa1,1)</f>
        <v>6602.71</v>
      </c>
      <c r="L12" s="239">
        <f t="shared" ref="L12" si="22">J12-K12</f>
        <v>1475.4099999999999</v>
      </c>
      <c r="M12" s="240">
        <f t="shared" ref="M12" si="23">VLOOKUP(J12,Tarifa1,3)</f>
        <v>0.21360000000000001</v>
      </c>
      <c r="N12" s="239">
        <f t="shared" ref="N12" si="24">L12*M12</f>
        <v>315.14757600000002</v>
      </c>
      <c r="O12" s="241">
        <f t="shared" ref="O12" si="25">VLOOKUP(J12,Tarifa1,2)</f>
        <v>699.3</v>
      </c>
      <c r="P12" s="239">
        <f t="shared" ref="P12" si="26">N12+O12</f>
        <v>1014.447576</v>
      </c>
      <c r="Q12" s="239">
        <f t="shared" ref="Q12" si="27">VLOOKUP(J12,Credito1,2)</f>
        <v>0</v>
      </c>
      <c r="R12" s="239">
        <f t="shared" ref="R12" si="28">ROUND(P12-Q12,2)</f>
        <v>1014.45</v>
      </c>
      <c r="S12" s="238">
        <f t="shared" ref="S12" si="29">-IF(R12&gt;0,0,R12)</f>
        <v>0</v>
      </c>
      <c r="T12" s="238">
        <f t="shared" ref="T12" si="30">IF(R12&lt;0,0,R12)</f>
        <v>1014.45</v>
      </c>
      <c r="U12" s="238">
        <f>SUM(T12:T12)</f>
        <v>1014.45</v>
      </c>
      <c r="V12" s="238">
        <f>H12+S12-U12</f>
        <v>7215.79</v>
      </c>
      <c r="W12" s="119"/>
      <c r="X12" s="4"/>
    </row>
    <row r="13" spans="1:25" s="186" customFormat="1" ht="57.95" customHeight="1" x14ac:dyDescent="0.2">
      <c r="A13" s="263"/>
      <c r="B13" s="233" t="s">
        <v>124</v>
      </c>
      <c r="C13" s="233" t="s">
        <v>139</v>
      </c>
      <c r="D13" s="234" t="s">
        <v>93</v>
      </c>
      <c r="E13" s="235">
        <v>15</v>
      </c>
      <c r="F13" s="236">
        <v>7185.5</v>
      </c>
      <c r="G13" s="237">
        <v>0</v>
      </c>
      <c r="H13" s="238">
        <f t="shared" si="0"/>
        <v>7185.5</v>
      </c>
      <c r="I13" s="239">
        <f t="shared" si="1"/>
        <v>0</v>
      </c>
      <c r="J13" s="239">
        <f t="shared" si="13"/>
        <v>7185.5</v>
      </c>
      <c r="K13" s="239">
        <f t="shared" si="3"/>
        <v>6602.71</v>
      </c>
      <c r="L13" s="239">
        <f t="shared" si="14"/>
        <v>582.79</v>
      </c>
      <c r="M13" s="240">
        <f t="shared" si="5"/>
        <v>0.21360000000000001</v>
      </c>
      <c r="N13" s="239">
        <f t="shared" si="15"/>
        <v>124.48394399999999</v>
      </c>
      <c r="O13" s="241">
        <f t="shared" si="7"/>
        <v>699.3</v>
      </c>
      <c r="P13" s="239">
        <f t="shared" si="16"/>
        <v>823.78394399999991</v>
      </c>
      <c r="Q13" s="239">
        <f t="shared" si="9"/>
        <v>0</v>
      </c>
      <c r="R13" s="239">
        <f t="shared" si="17"/>
        <v>823.78</v>
      </c>
      <c r="S13" s="238">
        <f t="shared" ref="S13:S15" si="31">-IF(R13&gt;0,0,R13)</f>
        <v>0</v>
      </c>
      <c r="T13" s="238">
        <f t="shared" ref="T13:T15" si="32">IF(R13&lt;0,0,R13)</f>
        <v>823.78</v>
      </c>
      <c r="U13" s="238">
        <f>SUM(T13:T13)</f>
        <v>823.78</v>
      </c>
      <c r="V13" s="238">
        <f>H13+S13-U13</f>
        <v>6361.72</v>
      </c>
      <c r="W13" s="120"/>
      <c r="X13" s="4"/>
    </row>
    <row r="14" spans="1:25" s="186" customFormat="1" ht="57.95" customHeight="1" x14ac:dyDescent="0.2">
      <c r="A14" s="263"/>
      <c r="B14" s="233" t="s">
        <v>279</v>
      </c>
      <c r="C14" s="233" t="s">
        <v>139</v>
      </c>
      <c r="D14" s="234" t="s">
        <v>93</v>
      </c>
      <c r="E14" s="235">
        <v>15</v>
      </c>
      <c r="F14" s="236">
        <v>7185.5</v>
      </c>
      <c r="G14" s="237">
        <v>0</v>
      </c>
      <c r="H14" s="238">
        <f t="shared" si="0"/>
        <v>7185.5</v>
      </c>
      <c r="I14" s="239">
        <f t="shared" si="1"/>
        <v>0</v>
      </c>
      <c r="J14" s="239">
        <f t="shared" si="13"/>
        <v>7185.5</v>
      </c>
      <c r="K14" s="239">
        <f t="shared" si="3"/>
        <v>6602.71</v>
      </c>
      <c r="L14" s="239">
        <f t="shared" si="14"/>
        <v>582.79</v>
      </c>
      <c r="M14" s="240">
        <f t="shared" si="5"/>
        <v>0.21360000000000001</v>
      </c>
      <c r="N14" s="239">
        <f t="shared" si="15"/>
        <v>124.48394399999999</v>
      </c>
      <c r="O14" s="241">
        <f t="shared" si="7"/>
        <v>699.3</v>
      </c>
      <c r="P14" s="239">
        <f t="shared" si="16"/>
        <v>823.78394399999991</v>
      </c>
      <c r="Q14" s="239">
        <f t="shared" si="9"/>
        <v>0</v>
      </c>
      <c r="R14" s="239">
        <f t="shared" si="17"/>
        <v>823.78</v>
      </c>
      <c r="S14" s="238">
        <f t="shared" si="31"/>
        <v>0</v>
      </c>
      <c r="T14" s="238">
        <f t="shared" si="32"/>
        <v>823.78</v>
      </c>
      <c r="U14" s="238">
        <f>SUM(T14:T14)</f>
        <v>823.78</v>
      </c>
      <c r="V14" s="238">
        <f>H14+S14-U14</f>
        <v>6361.72</v>
      </c>
      <c r="W14" s="120"/>
      <c r="X14" s="4"/>
    </row>
    <row r="15" spans="1:25" ht="57.95" customHeight="1" x14ac:dyDescent="0.2">
      <c r="A15" s="263"/>
      <c r="B15" s="233" t="s">
        <v>300</v>
      </c>
      <c r="C15" s="233" t="s">
        <v>139</v>
      </c>
      <c r="D15" s="234" t="s">
        <v>93</v>
      </c>
      <c r="E15" s="235">
        <v>15</v>
      </c>
      <c r="F15" s="236">
        <v>7185.5</v>
      </c>
      <c r="G15" s="237">
        <v>0</v>
      </c>
      <c r="H15" s="238">
        <f t="shared" si="0"/>
        <v>7185.5</v>
      </c>
      <c r="I15" s="239">
        <f t="shared" si="1"/>
        <v>0</v>
      </c>
      <c r="J15" s="239">
        <f t="shared" si="13"/>
        <v>7185.5</v>
      </c>
      <c r="K15" s="239">
        <f t="shared" si="3"/>
        <v>6602.71</v>
      </c>
      <c r="L15" s="239">
        <f t="shared" si="14"/>
        <v>582.79</v>
      </c>
      <c r="M15" s="240">
        <f t="shared" si="5"/>
        <v>0.21360000000000001</v>
      </c>
      <c r="N15" s="239">
        <f t="shared" si="15"/>
        <v>124.48394399999999</v>
      </c>
      <c r="O15" s="241">
        <f t="shared" si="7"/>
        <v>699.3</v>
      </c>
      <c r="P15" s="239">
        <f t="shared" si="16"/>
        <v>823.78394399999991</v>
      </c>
      <c r="Q15" s="239">
        <f t="shared" si="9"/>
        <v>0</v>
      </c>
      <c r="R15" s="239">
        <f t="shared" si="17"/>
        <v>823.78</v>
      </c>
      <c r="S15" s="238">
        <f t="shared" si="31"/>
        <v>0</v>
      </c>
      <c r="T15" s="238">
        <f t="shared" si="32"/>
        <v>823.78</v>
      </c>
      <c r="U15" s="238">
        <f>SUM(T15:T15)</f>
        <v>823.78</v>
      </c>
      <c r="V15" s="238">
        <f>H15+S15-U15</f>
        <v>6361.72</v>
      </c>
      <c r="W15" s="120"/>
      <c r="X15" s="4"/>
    </row>
    <row r="16" spans="1:25" ht="57.95" customHeight="1" x14ac:dyDescent="0.2">
      <c r="A16" s="263"/>
      <c r="B16" s="233" t="s">
        <v>319</v>
      </c>
      <c r="C16" s="233" t="s">
        <v>139</v>
      </c>
      <c r="D16" s="234" t="s">
        <v>93</v>
      </c>
      <c r="E16" s="264">
        <v>15</v>
      </c>
      <c r="F16" s="236">
        <v>7185.5</v>
      </c>
      <c r="G16" s="237">
        <v>0</v>
      </c>
      <c r="H16" s="238">
        <f t="shared" ref="H16" si="33">SUM(F16:G16)</f>
        <v>7185.5</v>
      </c>
      <c r="I16" s="239">
        <f t="shared" si="1"/>
        <v>0</v>
      </c>
      <c r="J16" s="239">
        <f t="shared" si="13"/>
        <v>7185.5</v>
      </c>
      <c r="K16" s="239">
        <f t="shared" si="3"/>
        <v>6602.71</v>
      </c>
      <c r="L16" s="239">
        <f t="shared" si="14"/>
        <v>582.79</v>
      </c>
      <c r="M16" s="240">
        <f t="shared" si="5"/>
        <v>0.21360000000000001</v>
      </c>
      <c r="N16" s="239">
        <f t="shared" si="15"/>
        <v>124.48394399999999</v>
      </c>
      <c r="O16" s="241">
        <f t="shared" si="7"/>
        <v>699.3</v>
      </c>
      <c r="P16" s="239">
        <f t="shared" si="16"/>
        <v>823.78394399999991</v>
      </c>
      <c r="Q16" s="239">
        <f t="shared" si="9"/>
        <v>0</v>
      </c>
      <c r="R16" s="239">
        <f t="shared" si="17"/>
        <v>823.78</v>
      </c>
      <c r="S16" s="238">
        <f t="shared" ref="S16" si="34">-IF(R16&gt;0,0,R16)</f>
        <v>0</v>
      </c>
      <c r="T16" s="238">
        <f t="shared" ref="T16" si="35">IF(R16&lt;0,0,R16)</f>
        <v>823.78</v>
      </c>
      <c r="U16" s="238">
        <f>SUM(T16:T16)</f>
        <v>823.78</v>
      </c>
      <c r="V16" s="238">
        <f>H16+S16-U16</f>
        <v>6361.72</v>
      </c>
      <c r="W16" s="120"/>
      <c r="X16" s="4"/>
    </row>
    <row r="17" spans="1:36" ht="57.95" customHeight="1" x14ac:dyDescent="0.2">
      <c r="A17" s="263"/>
      <c r="B17" s="233" t="s">
        <v>327</v>
      </c>
      <c r="C17" s="233" t="s">
        <v>139</v>
      </c>
      <c r="D17" s="234" t="s">
        <v>93</v>
      </c>
      <c r="E17" s="235">
        <v>15</v>
      </c>
      <c r="F17" s="236">
        <v>7185.5</v>
      </c>
      <c r="G17" s="237">
        <v>0</v>
      </c>
      <c r="H17" s="238">
        <f t="shared" ref="H17:H19" si="36">SUM(F17:G17)</f>
        <v>7185.5</v>
      </c>
      <c r="I17" s="239">
        <f t="shared" si="1"/>
        <v>0</v>
      </c>
      <c r="J17" s="239">
        <f t="shared" si="13"/>
        <v>7185.5</v>
      </c>
      <c r="K17" s="239">
        <f t="shared" si="3"/>
        <v>6602.71</v>
      </c>
      <c r="L17" s="239">
        <f t="shared" si="14"/>
        <v>582.79</v>
      </c>
      <c r="M17" s="240">
        <f t="shared" si="5"/>
        <v>0.21360000000000001</v>
      </c>
      <c r="N17" s="239">
        <f t="shared" si="15"/>
        <v>124.48394399999999</v>
      </c>
      <c r="O17" s="241">
        <f t="shared" si="7"/>
        <v>699.3</v>
      </c>
      <c r="P17" s="239">
        <f t="shared" si="16"/>
        <v>823.78394399999991</v>
      </c>
      <c r="Q17" s="239">
        <f t="shared" si="9"/>
        <v>0</v>
      </c>
      <c r="R17" s="239">
        <f t="shared" si="17"/>
        <v>823.78</v>
      </c>
      <c r="S17" s="238">
        <f t="shared" ref="S17" si="37">-IF(R17&gt;0,0,R17)</f>
        <v>0</v>
      </c>
      <c r="T17" s="238">
        <f t="shared" ref="T17" si="38">IF(R17&lt;0,0,R17)</f>
        <v>823.78</v>
      </c>
      <c r="U17" s="238">
        <f>SUM(T17:T17)</f>
        <v>823.78</v>
      </c>
      <c r="V17" s="238">
        <f>H17+S17-U17</f>
        <v>6361.72</v>
      </c>
      <c r="W17" s="120"/>
      <c r="X17" s="4"/>
    </row>
    <row r="18" spans="1:36" ht="57.95" customHeight="1" x14ac:dyDescent="0.2">
      <c r="A18" s="263"/>
      <c r="B18" s="233" t="s">
        <v>352</v>
      </c>
      <c r="C18" s="233" t="s">
        <v>139</v>
      </c>
      <c r="D18" s="234" t="s">
        <v>93</v>
      </c>
      <c r="E18" s="235">
        <v>15</v>
      </c>
      <c r="F18" s="236">
        <v>7185.5</v>
      </c>
      <c r="G18" s="237">
        <v>0</v>
      </c>
      <c r="H18" s="238">
        <f t="shared" si="36"/>
        <v>7185.5</v>
      </c>
      <c r="I18" s="239">
        <f t="shared" ref="I18:I19" si="39">IF(F18/15&lt;=SMG,0,G18/2)</f>
        <v>0</v>
      </c>
      <c r="J18" s="239">
        <f t="shared" ref="J18:J19" si="40">F18+I18</f>
        <v>7185.5</v>
      </c>
      <c r="K18" s="239">
        <f t="shared" ref="K18:K19" si="41">VLOOKUP(J18,Tarifa1,1)</f>
        <v>6602.71</v>
      </c>
      <c r="L18" s="239">
        <f t="shared" ref="L18:L19" si="42">J18-K18</f>
        <v>582.79</v>
      </c>
      <c r="M18" s="240">
        <f t="shared" ref="M18:M19" si="43">VLOOKUP(J18,Tarifa1,3)</f>
        <v>0.21360000000000001</v>
      </c>
      <c r="N18" s="239">
        <f t="shared" ref="N18:N19" si="44">L18*M18</f>
        <v>124.48394399999999</v>
      </c>
      <c r="O18" s="241">
        <f t="shared" ref="O18:O19" si="45">VLOOKUP(J18,Tarifa1,2)</f>
        <v>699.3</v>
      </c>
      <c r="P18" s="239">
        <f t="shared" ref="P18:P19" si="46">N18+O18</f>
        <v>823.78394399999991</v>
      </c>
      <c r="Q18" s="239">
        <f t="shared" ref="Q18:Q19" si="47">VLOOKUP(J18,Credito1,2)</f>
        <v>0</v>
      </c>
      <c r="R18" s="239">
        <f t="shared" ref="R18:R19" si="48">ROUND(P18-Q18,2)</f>
        <v>823.78</v>
      </c>
      <c r="S18" s="238">
        <f t="shared" ref="S18:S19" si="49">-IF(R18&gt;0,0,R18)</f>
        <v>0</v>
      </c>
      <c r="T18" s="238">
        <f t="shared" ref="T18:T19" si="50">IF(R18&lt;0,0,R18)</f>
        <v>823.78</v>
      </c>
      <c r="U18" s="238">
        <f>SUM(T18:T18)</f>
        <v>823.78</v>
      </c>
      <c r="V18" s="238">
        <f>H18+S18-U18</f>
        <v>6361.72</v>
      </c>
      <c r="W18" s="120"/>
      <c r="X18" s="4"/>
    </row>
    <row r="19" spans="1:36" ht="57.95" customHeight="1" x14ac:dyDescent="0.2">
      <c r="A19" s="263"/>
      <c r="B19" s="233" t="s">
        <v>351</v>
      </c>
      <c r="C19" s="233" t="s">
        <v>139</v>
      </c>
      <c r="D19" s="234" t="s">
        <v>93</v>
      </c>
      <c r="E19" s="235">
        <v>15</v>
      </c>
      <c r="F19" s="236">
        <v>7185.5</v>
      </c>
      <c r="G19" s="237">
        <v>0</v>
      </c>
      <c r="H19" s="238">
        <f t="shared" si="36"/>
        <v>7185.5</v>
      </c>
      <c r="I19" s="239">
        <f t="shared" si="39"/>
        <v>0</v>
      </c>
      <c r="J19" s="239">
        <f t="shared" si="40"/>
        <v>7185.5</v>
      </c>
      <c r="K19" s="239">
        <f t="shared" si="41"/>
        <v>6602.71</v>
      </c>
      <c r="L19" s="239">
        <f t="shared" si="42"/>
        <v>582.79</v>
      </c>
      <c r="M19" s="240">
        <f t="shared" si="43"/>
        <v>0.21360000000000001</v>
      </c>
      <c r="N19" s="239">
        <f t="shared" si="44"/>
        <v>124.48394399999999</v>
      </c>
      <c r="O19" s="241">
        <f t="shared" si="45"/>
        <v>699.3</v>
      </c>
      <c r="P19" s="239">
        <f t="shared" si="46"/>
        <v>823.78394399999991</v>
      </c>
      <c r="Q19" s="239">
        <f t="shared" si="47"/>
        <v>0</v>
      </c>
      <c r="R19" s="239">
        <f t="shared" si="48"/>
        <v>823.78</v>
      </c>
      <c r="S19" s="238">
        <f t="shared" si="49"/>
        <v>0</v>
      </c>
      <c r="T19" s="238">
        <f t="shared" si="50"/>
        <v>823.78</v>
      </c>
      <c r="U19" s="238">
        <f>SUM(T19:T19)</f>
        <v>823.78</v>
      </c>
      <c r="V19" s="238">
        <f>H19+S19-U19</f>
        <v>6361.72</v>
      </c>
      <c r="W19" s="120"/>
      <c r="X19" s="4"/>
    </row>
    <row r="20" spans="1:36" ht="57.95" customHeight="1" x14ac:dyDescent="0.2">
      <c r="A20" s="263"/>
      <c r="B20" s="233" t="s">
        <v>353</v>
      </c>
      <c r="C20" s="233" t="s">
        <v>139</v>
      </c>
      <c r="D20" s="234" t="s">
        <v>93</v>
      </c>
      <c r="E20" s="235"/>
      <c r="F20" s="236">
        <v>7185.5</v>
      </c>
      <c r="G20" s="237">
        <v>0</v>
      </c>
      <c r="H20" s="238">
        <f t="shared" ref="H20:H24" si="51">SUM(F20:G20)</f>
        <v>7185.5</v>
      </c>
      <c r="I20" s="239">
        <f t="shared" ref="I20:I23" si="52">IF(F20/15&lt;=SMG,0,G20/2)</f>
        <v>0</v>
      </c>
      <c r="J20" s="239">
        <f t="shared" ref="J20:J24" si="53">F20+I20</f>
        <v>7185.5</v>
      </c>
      <c r="K20" s="239">
        <f t="shared" ref="K20:K23" si="54">VLOOKUP(J20,Tarifa1,1)</f>
        <v>6602.71</v>
      </c>
      <c r="L20" s="239">
        <f t="shared" ref="L20:L24" si="55">J20-K20</f>
        <v>582.79</v>
      </c>
      <c r="M20" s="240">
        <f t="shared" ref="M20:M23" si="56">VLOOKUP(J20,Tarifa1,3)</f>
        <v>0.21360000000000001</v>
      </c>
      <c r="N20" s="239">
        <f t="shared" ref="N20:N24" si="57">L20*M20</f>
        <v>124.48394399999999</v>
      </c>
      <c r="O20" s="241">
        <f t="shared" ref="O20:O23" si="58">VLOOKUP(J20,Tarifa1,2)</f>
        <v>699.3</v>
      </c>
      <c r="P20" s="239">
        <f t="shared" ref="P20:P24" si="59">N20+O20</f>
        <v>823.78394399999991</v>
      </c>
      <c r="Q20" s="239">
        <f t="shared" ref="Q20:Q23" si="60">VLOOKUP(J20,Credito1,2)</f>
        <v>0</v>
      </c>
      <c r="R20" s="239">
        <f t="shared" ref="R20:R24" si="61">ROUND(P20-Q20,2)</f>
        <v>823.78</v>
      </c>
      <c r="S20" s="238">
        <f t="shared" ref="S20:S24" si="62">-IF(R20&gt;0,0,R20)</f>
        <v>0</v>
      </c>
      <c r="T20" s="238">
        <f t="shared" ref="T20:T24" si="63">IF(R20&lt;0,0,R20)</f>
        <v>823.78</v>
      </c>
      <c r="U20" s="238">
        <f>SUM(T20:T20)</f>
        <v>823.78</v>
      </c>
      <c r="V20" s="238">
        <f>H20+S20-U20</f>
        <v>6361.72</v>
      </c>
      <c r="W20" s="120"/>
      <c r="X20" s="4"/>
    </row>
    <row r="21" spans="1:36" ht="57.95" customHeight="1" x14ac:dyDescent="0.2">
      <c r="A21" s="263"/>
      <c r="B21" s="233" t="s">
        <v>360</v>
      </c>
      <c r="C21" s="233" t="s">
        <v>139</v>
      </c>
      <c r="D21" s="234" t="s">
        <v>93</v>
      </c>
      <c r="E21" s="235"/>
      <c r="F21" s="236">
        <v>7185.5</v>
      </c>
      <c r="G21" s="237">
        <v>0</v>
      </c>
      <c r="H21" s="238">
        <f t="shared" ref="H21:H23" si="64">SUM(F21:G21)</f>
        <v>7185.5</v>
      </c>
      <c r="I21" s="239">
        <f t="shared" si="52"/>
        <v>0</v>
      </c>
      <c r="J21" s="239">
        <f t="shared" ref="J21:J23" si="65">F21+I21</f>
        <v>7185.5</v>
      </c>
      <c r="K21" s="239">
        <f t="shared" si="54"/>
        <v>6602.71</v>
      </c>
      <c r="L21" s="239">
        <f t="shared" ref="L21:L23" si="66">J21-K21</f>
        <v>582.79</v>
      </c>
      <c r="M21" s="240">
        <f t="shared" si="56"/>
        <v>0.21360000000000001</v>
      </c>
      <c r="N21" s="239">
        <f t="shared" ref="N21:N23" si="67">L21*M21</f>
        <v>124.48394399999999</v>
      </c>
      <c r="O21" s="241">
        <f t="shared" si="58"/>
        <v>699.3</v>
      </c>
      <c r="P21" s="239">
        <f t="shared" ref="P21:P23" si="68">N21+O21</f>
        <v>823.78394399999991</v>
      </c>
      <c r="Q21" s="239">
        <f t="shared" si="60"/>
        <v>0</v>
      </c>
      <c r="R21" s="239">
        <f t="shared" ref="R21:R23" si="69">ROUND(P21-Q21,2)</f>
        <v>823.78</v>
      </c>
      <c r="S21" s="238">
        <f t="shared" ref="S21:S23" si="70">-IF(R21&gt;0,0,R21)</f>
        <v>0</v>
      </c>
      <c r="T21" s="238">
        <f t="shared" ref="T21:T23" si="71">IF(R21&lt;0,0,R21)</f>
        <v>823.78</v>
      </c>
      <c r="U21" s="238">
        <f>SUM(T21:T21)</f>
        <v>823.78</v>
      </c>
      <c r="V21" s="238">
        <f>H21+S21-U21</f>
        <v>6361.72</v>
      </c>
      <c r="W21" s="120"/>
      <c r="X21" s="4"/>
    </row>
    <row r="22" spans="1:36" ht="57.95" customHeight="1" x14ac:dyDescent="0.2">
      <c r="A22" s="263"/>
      <c r="B22" s="233" t="s">
        <v>361</v>
      </c>
      <c r="C22" s="233" t="s">
        <v>139</v>
      </c>
      <c r="D22" s="234" t="s">
        <v>93</v>
      </c>
      <c r="E22" s="235"/>
      <c r="F22" s="236">
        <v>7185.5</v>
      </c>
      <c r="G22" s="237">
        <v>0</v>
      </c>
      <c r="H22" s="238">
        <f t="shared" si="64"/>
        <v>7185.5</v>
      </c>
      <c r="I22" s="239">
        <f t="shared" si="52"/>
        <v>0</v>
      </c>
      <c r="J22" s="239">
        <f t="shared" si="65"/>
        <v>7185.5</v>
      </c>
      <c r="K22" s="239">
        <f t="shared" si="54"/>
        <v>6602.71</v>
      </c>
      <c r="L22" s="239">
        <f t="shared" si="66"/>
        <v>582.79</v>
      </c>
      <c r="M22" s="240">
        <f t="shared" si="56"/>
        <v>0.21360000000000001</v>
      </c>
      <c r="N22" s="239">
        <f t="shared" si="67"/>
        <v>124.48394399999999</v>
      </c>
      <c r="O22" s="241">
        <f t="shared" si="58"/>
        <v>699.3</v>
      </c>
      <c r="P22" s="239">
        <f t="shared" si="68"/>
        <v>823.78394399999991</v>
      </c>
      <c r="Q22" s="239">
        <f t="shared" si="60"/>
        <v>0</v>
      </c>
      <c r="R22" s="239">
        <f t="shared" si="69"/>
        <v>823.78</v>
      </c>
      <c r="S22" s="238">
        <f t="shared" si="70"/>
        <v>0</v>
      </c>
      <c r="T22" s="238">
        <f t="shared" si="71"/>
        <v>823.78</v>
      </c>
      <c r="U22" s="238">
        <f>SUM(T22:T22)</f>
        <v>823.78</v>
      </c>
      <c r="V22" s="238">
        <f>H22+S22-U22</f>
        <v>6361.72</v>
      </c>
      <c r="W22" s="120"/>
      <c r="X22" s="4"/>
    </row>
    <row r="23" spans="1:36" ht="57.95" customHeight="1" x14ac:dyDescent="0.2">
      <c r="A23" s="263"/>
      <c r="B23" s="233" t="s">
        <v>362</v>
      </c>
      <c r="C23" s="233" t="s">
        <v>139</v>
      </c>
      <c r="D23" s="234" t="s">
        <v>93</v>
      </c>
      <c r="E23" s="235"/>
      <c r="F23" s="236">
        <v>7185.5</v>
      </c>
      <c r="G23" s="237">
        <v>0</v>
      </c>
      <c r="H23" s="238">
        <f t="shared" si="64"/>
        <v>7185.5</v>
      </c>
      <c r="I23" s="239">
        <f t="shared" si="52"/>
        <v>0</v>
      </c>
      <c r="J23" s="239">
        <f t="shared" si="65"/>
        <v>7185.5</v>
      </c>
      <c r="K23" s="239">
        <f t="shared" si="54"/>
        <v>6602.71</v>
      </c>
      <c r="L23" s="239">
        <f t="shared" si="66"/>
        <v>582.79</v>
      </c>
      <c r="M23" s="240">
        <f t="shared" si="56"/>
        <v>0.21360000000000001</v>
      </c>
      <c r="N23" s="239">
        <f t="shared" si="67"/>
        <v>124.48394399999999</v>
      </c>
      <c r="O23" s="241">
        <f t="shared" si="58"/>
        <v>699.3</v>
      </c>
      <c r="P23" s="239">
        <f t="shared" si="68"/>
        <v>823.78394399999991</v>
      </c>
      <c r="Q23" s="239">
        <f t="shared" si="60"/>
        <v>0</v>
      </c>
      <c r="R23" s="239">
        <f t="shared" si="69"/>
        <v>823.78</v>
      </c>
      <c r="S23" s="238">
        <f t="shared" si="70"/>
        <v>0</v>
      </c>
      <c r="T23" s="238">
        <f t="shared" si="71"/>
        <v>823.78</v>
      </c>
      <c r="U23" s="238">
        <f>SUM(T23:T23)</f>
        <v>823.78</v>
      </c>
      <c r="V23" s="238">
        <f>H23+S23-U23</f>
        <v>6361.72</v>
      </c>
      <c r="W23" s="120"/>
      <c r="X23" s="4"/>
    </row>
    <row r="24" spans="1:36" ht="57.95" customHeight="1" x14ac:dyDescent="0.2">
      <c r="A24" s="263"/>
      <c r="B24" s="233" t="s">
        <v>363</v>
      </c>
      <c r="C24" s="233" t="s">
        <v>139</v>
      </c>
      <c r="D24" s="234" t="s">
        <v>93</v>
      </c>
      <c r="E24" s="235"/>
      <c r="F24" s="236">
        <v>7185.5</v>
      </c>
      <c r="G24" s="237">
        <v>0</v>
      </c>
      <c r="H24" s="238">
        <f t="shared" si="51"/>
        <v>7185.5</v>
      </c>
      <c r="I24" s="239">
        <f t="shared" ref="I24" si="72">IF(F24/15&lt;=SMG,0,G24/2)</f>
        <v>0</v>
      </c>
      <c r="J24" s="239">
        <f t="shared" si="53"/>
        <v>7185.5</v>
      </c>
      <c r="K24" s="239">
        <f t="shared" ref="K24" si="73">VLOOKUP(J24,Tarifa1,1)</f>
        <v>6602.71</v>
      </c>
      <c r="L24" s="239">
        <f t="shared" si="55"/>
        <v>582.79</v>
      </c>
      <c r="M24" s="240">
        <f t="shared" ref="M24" si="74">VLOOKUP(J24,Tarifa1,3)</f>
        <v>0.21360000000000001</v>
      </c>
      <c r="N24" s="239">
        <f t="shared" si="57"/>
        <v>124.48394399999999</v>
      </c>
      <c r="O24" s="241">
        <f t="shared" ref="O24" si="75">VLOOKUP(J24,Tarifa1,2)</f>
        <v>699.3</v>
      </c>
      <c r="P24" s="239">
        <f t="shared" si="59"/>
        <v>823.78394399999991</v>
      </c>
      <c r="Q24" s="239">
        <f t="shared" ref="Q24" si="76">VLOOKUP(J24,Credito1,2)</f>
        <v>0</v>
      </c>
      <c r="R24" s="239">
        <f t="shared" si="61"/>
        <v>823.78</v>
      </c>
      <c r="S24" s="238">
        <f t="shared" si="62"/>
        <v>0</v>
      </c>
      <c r="T24" s="238">
        <f t="shared" si="63"/>
        <v>823.78</v>
      </c>
      <c r="U24" s="238">
        <f>SUM(T24:T24)</f>
        <v>823.78</v>
      </c>
      <c r="V24" s="238">
        <f>H24+S24-U24</f>
        <v>6361.72</v>
      </c>
      <c r="W24" s="120"/>
      <c r="X24" s="4"/>
    </row>
    <row r="25" spans="1:36" ht="57.95" customHeight="1" thickBot="1" x14ac:dyDescent="0.3">
      <c r="A25" s="334" t="s">
        <v>45</v>
      </c>
      <c r="B25" s="335"/>
      <c r="C25" s="335"/>
      <c r="D25" s="335"/>
      <c r="E25" s="335"/>
      <c r="F25" s="243">
        <f>SUM(F9:F24)</f>
        <v>119706</v>
      </c>
      <c r="G25" s="243">
        <f>SUM(G9:G24)</f>
        <v>304.24</v>
      </c>
      <c r="H25" s="243">
        <f>SUM(H9:H24)</f>
        <v>120010.23999999999</v>
      </c>
      <c r="I25" s="244">
        <f t="shared" ref="I25:R25" si="77">SUM(I9:I15)</f>
        <v>152.12</v>
      </c>
      <c r="J25" s="244">
        <f t="shared" si="77"/>
        <v>55188.62</v>
      </c>
      <c r="K25" s="244">
        <f t="shared" si="77"/>
        <v>46218.97</v>
      </c>
      <c r="L25" s="244">
        <f t="shared" si="77"/>
        <v>8969.6500000000015</v>
      </c>
      <c r="M25" s="244">
        <f t="shared" si="77"/>
        <v>1.4952000000000001</v>
      </c>
      <c r="N25" s="244">
        <f t="shared" si="77"/>
        <v>1915.9172400000002</v>
      </c>
      <c r="O25" s="244">
        <f t="shared" si="77"/>
        <v>4895.1000000000004</v>
      </c>
      <c r="P25" s="244">
        <f t="shared" si="77"/>
        <v>6811.0172399999983</v>
      </c>
      <c r="Q25" s="244">
        <f t="shared" si="77"/>
        <v>0</v>
      </c>
      <c r="R25" s="244">
        <f t="shared" si="77"/>
        <v>6810.9999999999991</v>
      </c>
      <c r="S25" s="243">
        <f>SUM(S9:S24)</f>
        <v>0</v>
      </c>
      <c r="T25" s="243">
        <f>SUM(T9:T24)</f>
        <v>14225.020000000004</v>
      </c>
      <c r="U25" s="243">
        <f>SUM(U9:U24)</f>
        <v>14225.020000000004</v>
      </c>
      <c r="V25" s="243">
        <f>SUM(V9:V24)</f>
        <v>105785.22000000002</v>
      </c>
      <c r="W25" s="4"/>
      <c r="X25" s="4"/>
    </row>
    <row r="26" spans="1:36" ht="13.5" thickTop="1" x14ac:dyDescent="0.2"/>
    <row r="31" spans="1:36" x14ac:dyDescent="0.2">
      <c r="G31" s="112"/>
    </row>
    <row r="32" spans="1:36" x14ac:dyDescent="0.2">
      <c r="D32" s="113"/>
      <c r="E32" s="113"/>
      <c r="F32" s="113"/>
      <c r="G32" s="113"/>
      <c r="H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I32" s="113"/>
      <c r="AJ32" s="113"/>
    </row>
  </sheetData>
  <mergeCells count="7">
    <mergeCell ref="A25:E25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8"/>
  <sheetViews>
    <sheetView tabSelected="1" topLeftCell="B7" zoomScale="73" zoomScaleNormal="73" workbookViewId="0">
      <selection activeCell="W7" sqref="W1:W1048576"/>
    </sheetView>
  </sheetViews>
  <sheetFormatPr baseColWidth="10" defaultColWidth="11.42578125" defaultRowHeight="12.75" x14ac:dyDescent="0.2"/>
  <cols>
    <col min="1" max="1" width="5.5703125" style="91" hidden="1" customWidth="1"/>
    <col min="2" max="2" width="9.42578125" style="91" customWidth="1"/>
    <col min="3" max="3" width="7.7109375" style="91" customWidth="1"/>
    <col min="4" max="4" width="39.140625" style="91" customWidth="1"/>
    <col min="5" max="5" width="19.5703125" style="91" customWidth="1"/>
    <col min="6" max="6" width="6.5703125" style="91" hidden="1" customWidth="1"/>
    <col min="7" max="7" width="10" style="91" hidden="1" customWidth="1"/>
    <col min="8" max="8" width="12.7109375" style="91" customWidth="1"/>
    <col min="9" max="9" width="11.85546875" style="91" customWidth="1"/>
    <col min="10" max="10" width="12.7109375" style="91" customWidth="1"/>
    <col min="11" max="11" width="13.140625" style="91" hidden="1" customWidth="1"/>
    <col min="12" max="14" width="11" style="91" hidden="1" customWidth="1"/>
    <col min="15" max="16" width="13.140625" style="91" hidden="1" customWidth="1"/>
    <col min="17" max="17" width="10.5703125" style="91" hidden="1" customWidth="1"/>
    <col min="18" max="19" width="13.140625" style="91" hidden="1" customWidth="1"/>
    <col min="20" max="20" width="11.5703125" style="91" hidden="1" customWidth="1"/>
    <col min="21" max="21" width="9.7109375" style="91" customWidth="1"/>
    <col min="22" max="22" width="11.85546875" style="91" customWidth="1"/>
    <col min="23" max="23" width="11.28515625" style="91" customWidth="1"/>
    <col min="24" max="24" width="12.7109375" style="91" customWidth="1"/>
    <col min="25" max="25" width="73.42578125" style="91" customWidth="1"/>
    <col min="26" max="16384" width="11.42578125" style="91"/>
  </cols>
  <sheetData>
    <row r="1" spans="1:25" ht="18" x14ac:dyDescent="0.25">
      <c r="A1" s="337" t="s">
        <v>90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</row>
    <row r="2" spans="1:25" ht="18" x14ac:dyDescent="0.25">
      <c r="A2" s="337" t="s">
        <v>66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</row>
    <row r="3" spans="1:25" ht="15" x14ac:dyDescent="0.2">
      <c r="A3" s="309" t="s">
        <v>374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1:25" x14ac:dyDescent="0.2">
      <c r="A6" s="92"/>
      <c r="B6" s="92"/>
      <c r="C6" s="92"/>
      <c r="D6" s="92"/>
      <c r="E6" s="92"/>
      <c r="F6" s="93" t="s">
        <v>23</v>
      </c>
      <c r="G6" s="93" t="s">
        <v>6</v>
      </c>
      <c r="H6" s="338" t="s">
        <v>1</v>
      </c>
      <c r="I6" s="339"/>
      <c r="J6" s="340"/>
      <c r="K6" s="94" t="s">
        <v>26</v>
      </c>
      <c r="L6" s="95"/>
      <c r="M6" s="341" t="s">
        <v>9</v>
      </c>
      <c r="N6" s="342"/>
      <c r="O6" s="342"/>
      <c r="P6" s="342"/>
      <c r="Q6" s="342"/>
      <c r="R6" s="343"/>
      <c r="S6" s="94" t="s">
        <v>30</v>
      </c>
      <c r="T6" s="94" t="s">
        <v>10</v>
      </c>
      <c r="U6" s="93" t="s">
        <v>54</v>
      </c>
      <c r="V6" s="344" t="s">
        <v>2</v>
      </c>
      <c r="W6" s="345"/>
      <c r="X6" s="93" t="s">
        <v>0</v>
      </c>
      <c r="Y6" s="96"/>
    </row>
    <row r="7" spans="1:25" ht="22.5" x14ac:dyDescent="0.2">
      <c r="A7" s="97" t="s">
        <v>21</v>
      </c>
      <c r="B7" s="98" t="s">
        <v>118</v>
      </c>
      <c r="C7" s="98" t="s">
        <v>140</v>
      </c>
      <c r="D7" s="97" t="s">
        <v>22</v>
      </c>
      <c r="E7" s="97"/>
      <c r="F7" s="99" t="s">
        <v>24</v>
      </c>
      <c r="G7" s="97" t="s">
        <v>25</v>
      </c>
      <c r="H7" s="93" t="s">
        <v>6</v>
      </c>
      <c r="I7" s="93" t="s">
        <v>59</v>
      </c>
      <c r="J7" s="93" t="s">
        <v>28</v>
      </c>
      <c r="K7" s="100" t="s">
        <v>27</v>
      </c>
      <c r="L7" s="95" t="s">
        <v>32</v>
      </c>
      <c r="M7" s="95" t="s">
        <v>12</v>
      </c>
      <c r="N7" s="95" t="s">
        <v>34</v>
      </c>
      <c r="O7" s="95" t="s">
        <v>36</v>
      </c>
      <c r="P7" s="95" t="s">
        <v>37</v>
      </c>
      <c r="Q7" s="95" t="s">
        <v>14</v>
      </c>
      <c r="R7" s="95" t="s">
        <v>10</v>
      </c>
      <c r="S7" s="100" t="s">
        <v>40</v>
      </c>
      <c r="T7" s="100" t="s">
        <v>41</v>
      </c>
      <c r="U7" s="97" t="s">
        <v>31</v>
      </c>
      <c r="V7" s="93" t="s">
        <v>3</v>
      </c>
      <c r="W7" s="93" t="s">
        <v>7</v>
      </c>
      <c r="X7" s="97" t="s">
        <v>4</v>
      </c>
      <c r="Y7" s="101" t="s">
        <v>58</v>
      </c>
    </row>
    <row r="8" spans="1:25" x14ac:dyDescent="0.2">
      <c r="A8" s="102"/>
      <c r="B8" s="97"/>
      <c r="C8" s="97"/>
      <c r="D8" s="97"/>
      <c r="E8" s="97"/>
      <c r="F8" s="97"/>
      <c r="G8" s="97"/>
      <c r="H8" s="97" t="s">
        <v>47</v>
      </c>
      <c r="I8" s="97" t="s">
        <v>60</v>
      </c>
      <c r="J8" s="97" t="s">
        <v>29</v>
      </c>
      <c r="K8" s="100" t="s">
        <v>43</v>
      </c>
      <c r="L8" s="94" t="s">
        <v>33</v>
      </c>
      <c r="M8" s="94" t="s">
        <v>13</v>
      </c>
      <c r="N8" s="94" t="s">
        <v>35</v>
      </c>
      <c r="O8" s="94" t="s">
        <v>35</v>
      </c>
      <c r="P8" s="94" t="s">
        <v>38</v>
      </c>
      <c r="Q8" s="94" t="s">
        <v>15</v>
      </c>
      <c r="R8" s="94" t="s">
        <v>39</v>
      </c>
      <c r="S8" s="100" t="s">
        <v>19</v>
      </c>
      <c r="T8" s="103" t="s">
        <v>161</v>
      </c>
      <c r="U8" s="97" t="s">
        <v>53</v>
      </c>
      <c r="V8" s="97"/>
      <c r="W8" s="97" t="s">
        <v>44</v>
      </c>
      <c r="X8" s="97" t="s">
        <v>5</v>
      </c>
      <c r="Y8" s="104"/>
    </row>
    <row r="9" spans="1:25" ht="15" x14ac:dyDescent="0.25">
      <c r="A9" s="105"/>
      <c r="B9" s="106"/>
      <c r="C9" s="106"/>
      <c r="D9" s="45" t="s">
        <v>176</v>
      </c>
      <c r="E9" s="107" t="s">
        <v>62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8"/>
    </row>
    <row r="10" spans="1:25" s="186" customFormat="1" ht="75" customHeight="1" x14ac:dyDescent="0.2">
      <c r="A10" s="232"/>
      <c r="B10" s="233" t="s">
        <v>179</v>
      </c>
      <c r="C10" s="233" t="s">
        <v>139</v>
      </c>
      <c r="D10" s="242" t="s">
        <v>250</v>
      </c>
      <c r="E10" s="234" t="s">
        <v>173</v>
      </c>
      <c r="F10" s="235">
        <v>15</v>
      </c>
      <c r="G10" s="287">
        <f>H10/F10</f>
        <v>390.16666666666669</v>
      </c>
      <c r="H10" s="236">
        <v>5852.5</v>
      </c>
      <c r="I10" s="237">
        <v>0</v>
      </c>
      <c r="J10" s="238">
        <f t="shared" ref="J10" si="0">SUM(H10:I10)</f>
        <v>5852.5</v>
      </c>
      <c r="K10" s="239">
        <f t="shared" ref="K10" si="1">IF(H10/15&lt;=SMG,0,I10/2)</f>
        <v>0</v>
      </c>
      <c r="L10" s="239">
        <f t="shared" ref="L10" si="2">H10+K10</f>
        <v>5852.5</v>
      </c>
      <c r="M10" s="239">
        <f t="shared" ref="M10" si="3">VLOOKUP(L10,Tarifa1,1)</f>
        <v>5514.76</v>
      </c>
      <c r="N10" s="239">
        <f t="shared" ref="N10" si="4">L10-M10</f>
        <v>337.73999999999978</v>
      </c>
      <c r="O10" s="240">
        <f t="shared" ref="O10" si="5">VLOOKUP(L10,Tarifa1,3)</f>
        <v>0.1792</v>
      </c>
      <c r="P10" s="239">
        <f t="shared" ref="P10" si="6">N10*O10</f>
        <v>60.523007999999962</v>
      </c>
      <c r="Q10" s="241">
        <f t="shared" ref="Q10" si="7">VLOOKUP(L10,Tarifa1,2)</f>
        <v>504.3</v>
      </c>
      <c r="R10" s="239">
        <f t="shared" ref="R10" si="8">P10+Q10</f>
        <v>564.82300799999996</v>
      </c>
      <c r="S10" s="239">
        <f t="shared" ref="S10" si="9">VLOOKUP(L10,Credito1,2)</f>
        <v>0</v>
      </c>
      <c r="T10" s="239">
        <f t="shared" ref="T10" si="10">ROUND(R10-S10,2)</f>
        <v>564.82000000000005</v>
      </c>
      <c r="U10" s="238">
        <f t="shared" ref="U10" si="11">-IF(T10&gt;0,0,T10)</f>
        <v>0</v>
      </c>
      <c r="V10" s="238">
        <f t="shared" ref="V10" si="12">IF(T10&lt;0,0,T10)</f>
        <v>564.82000000000005</v>
      </c>
      <c r="W10" s="238">
        <f>SUM(V10:V10)</f>
        <v>564.82000000000005</v>
      </c>
      <c r="X10" s="238">
        <f>J10+U10-W10</f>
        <v>5287.68</v>
      </c>
      <c r="Y10" s="185"/>
    </row>
    <row r="11" spans="1:25" s="186" customFormat="1" ht="75" customHeight="1" x14ac:dyDescent="0.2">
      <c r="A11" s="232"/>
      <c r="B11" s="233" t="s">
        <v>301</v>
      </c>
      <c r="C11" s="233" t="s">
        <v>139</v>
      </c>
      <c r="D11" s="242" t="s">
        <v>302</v>
      </c>
      <c r="E11" s="234" t="s">
        <v>173</v>
      </c>
      <c r="F11" s="235"/>
      <c r="G11" s="287"/>
      <c r="H11" s="236">
        <v>5599.5</v>
      </c>
      <c r="I11" s="237">
        <v>0</v>
      </c>
      <c r="J11" s="238">
        <f t="shared" ref="J11" si="13">SUM(H11:I11)</f>
        <v>5599.5</v>
      </c>
      <c r="K11" s="239">
        <f t="shared" ref="K11:K15" si="14">IF(H11/15&lt;=SMG,0,I11/2)</f>
        <v>0</v>
      </c>
      <c r="L11" s="239">
        <f t="shared" ref="L11:L15" si="15">H11+K11</f>
        <v>5599.5</v>
      </c>
      <c r="M11" s="239">
        <f t="shared" ref="M11:M15" si="16">VLOOKUP(L11,Tarifa1,1)</f>
        <v>5514.76</v>
      </c>
      <c r="N11" s="239">
        <f t="shared" ref="N11:N15" si="17">L11-M11</f>
        <v>84.739999999999782</v>
      </c>
      <c r="O11" s="240">
        <f t="shared" ref="O11:O15" si="18">VLOOKUP(L11,Tarifa1,3)</f>
        <v>0.1792</v>
      </c>
      <c r="P11" s="239">
        <f t="shared" ref="P11:P15" si="19">N11*O11</f>
        <v>15.185407999999962</v>
      </c>
      <c r="Q11" s="241">
        <f t="shared" ref="Q11:Q15" si="20">VLOOKUP(L11,Tarifa1,2)</f>
        <v>504.3</v>
      </c>
      <c r="R11" s="239">
        <f t="shared" ref="R11:R15" si="21">P11+Q11</f>
        <v>519.48540800000001</v>
      </c>
      <c r="S11" s="239">
        <f t="shared" ref="S11:S15" si="22">VLOOKUP(L11,Credito1,2)</f>
        <v>0</v>
      </c>
      <c r="T11" s="239">
        <f t="shared" ref="T11:T15" si="23">ROUND(R11-S11,2)</f>
        <v>519.49</v>
      </c>
      <c r="U11" s="238">
        <f t="shared" ref="U11:U12" si="24">-IF(T11&gt;0,0,T11)</f>
        <v>0</v>
      </c>
      <c r="V11" s="238">
        <f t="shared" ref="V11:V13" si="25">IF(T11&lt;0,0,T11)</f>
        <v>519.49</v>
      </c>
      <c r="W11" s="238">
        <f>SUM(V11:V11)</f>
        <v>519.49</v>
      </c>
      <c r="X11" s="238">
        <f>J11+U11-W11</f>
        <v>5080.01</v>
      </c>
      <c r="Y11" s="185"/>
    </row>
    <row r="12" spans="1:25" s="186" customFormat="1" ht="75" customHeight="1" x14ac:dyDescent="0.2">
      <c r="A12" s="232"/>
      <c r="B12" s="233" t="s">
        <v>338</v>
      </c>
      <c r="C12" s="233" t="s">
        <v>139</v>
      </c>
      <c r="D12" s="242" t="s">
        <v>334</v>
      </c>
      <c r="E12" s="234" t="s">
        <v>173</v>
      </c>
      <c r="F12" s="235"/>
      <c r="G12" s="287"/>
      <c r="H12" s="236">
        <v>3542.92</v>
      </c>
      <c r="I12" s="237">
        <v>0</v>
      </c>
      <c r="J12" s="238">
        <f t="shared" ref="J12" si="26">SUM(H12:I12)</f>
        <v>3542.92</v>
      </c>
      <c r="K12" s="239">
        <f t="shared" ref="K12" si="27">IF(H12/15&lt;=SMG,0,I12/2)</f>
        <v>0</v>
      </c>
      <c r="L12" s="239">
        <f t="shared" ref="L12" si="28">H12+K12</f>
        <v>3542.92</v>
      </c>
      <c r="M12" s="239">
        <f t="shared" ref="M12" si="29">VLOOKUP(L12,Tarifa1,1)</f>
        <v>2699.41</v>
      </c>
      <c r="N12" s="239">
        <f t="shared" ref="N12" si="30">L12-M12</f>
        <v>843.51000000000022</v>
      </c>
      <c r="O12" s="240">
        <f t="shared" ref="O12" si="31">VLOOKUP(L12,Tarifa1,3)</f>
        <v>0.10879999999999999</v>
      </c>
      <c r="P12" s="239">
        <f t="shared" ref="P12" si="32">N12*O12</f>
        <v>91.773888000000014</v>
      </c>
      <c r="Q12" s="241">
        <f t="shared" ref="Q12" si="33">VLOOKUP(L12,Tarifa1,2)</f>
        <v>158.55000000000001</v>
      </c>
      <c r="R12" s="239">
        <f t="shared" ref="R12" si="34">P12+Q12</f>
        <v>250.32388800000001</v>
      </c>
      <c r="S12" s="239">
        <f t="shared" ref="S12" si="35">VLOOKUP(L12,Credito1,2)</f>
        <v>107.4</v>
      </c>
      <c r="T12" s="239">
        <f t="shared" ref="T12" si="36">ROUND(R12-S12,2)</f>
        <v>142.91999999999999</v>
      </c>
      <c r="U12" s="238">
        <f t="shared" si="24"/>
        <v>0</v>
      </c>
      <c r="V12" s="238">
        <f t="shared" si="25"/>
        <v>142.91999999999999</v>
      </c>
      <c r="W12" s="238">
        <f>SUM(V12:V12)</f>
        <v>142.91999999999999</v>
      </c>
      <c r="X12" s="238">
        <f>J12+U12-W12</f>
        <v>3400</v>
      </c>
      <c r="Y12" s="185"/>
    </row>
    <row r="13" spans="1:25" s="186" customFormat="1" ht="75" customHeight="1" x14ac:dyDescent="0.2">
      <c r="A13" s="232" t="s">
        <v>105</v>
      </c>
      <c r="B13" s="233" t="s">
        <v>180</v>
      </c>
      <c r="C13" s="233" t="s">
        <v>215</v>
      </c>
      <c r="D13" s="242" t="s">
        <v>172</v>
      </c>
      <c r="E13" s="286" t="s">
        <v>174</v>
      </c>
      <c r="F13" s="235">
        <v>15</v>
      </c>
      <c r="G13" s="287">
        <f>H13/F13</f>
        <v>290.56666666666666</v>
      </c>
      <c r="H13" s="236">
        <v>4358.5</v>
      </c>
      <c r="I13" s="237">
        <v>0</v>
      </c>
      <c r="J13" s="238">
        <f>SUM(H13:I13)</f>
        <v>4358.5</v>
      </c>
      <c r="K13" s="239">
        <f t="shared" si="14"/>
        <v>0</v>
      </c>
      <c r="L13" s="239">
        <f t="shared" si="15"/>
        <v>4358.5</v>
      </c>
      <c r="M13" s="239">
        <f t="shared" si="16"/>
        <v>2699.41</v>
      </c>
      <c r="N13" s="239">
        <f t="shared" si="17"/>
        <v>1659.0900000000001</v>
      </c>
      <c r="O13" s="240">
        <f t="shared" si="18"/>
        <v>0.10879999999999999</v>
      </c>
      <c r="P13" s="239">
        <f t="shared" si="19"/>
        <v>180.50899200000001</v>
      </c>
      <c r="Q13" s="241">
        <f t="shared" si="20"/>
        <v>158.55000000000001</v>
      </c>
      <c r="R13" s="239">
        <f t="shared" si="21"/>
        <v>339.05899199999999</v>
      </c>
      <c r="S13" s="239">
        <f t="shared" si="22"/>
        <v>0</v>
      </c>
      <c r="T13" s="239">
        <f t="shared" si="23"/>
        <v>339.06</v>
      </c>
      <c r="U13" s="238">
        <f>-IF(T13&gt;0,0,T13)</f>
        <v>0</v>
      </c>
      <c r="V13" s="238">
        <f t="shared" si="25"/>
        <v>339.06</v>
      </c>
      <c r="W13" s="238">
        <f>SUM(V13:V13)</f>
        <v>339.06</v>
      </c>
      <c r="X13" s="238">
        <f>J13+U13-W13</f>
        <v>4019.44</v>
      </c>
      <c r="Y13" s="185"/>
    </row>
    <row r="14" spans="1:25" s="186" customFormat="1" ht="75" customHeight="1" x14ac:dyDescent="0.2">
      <c r="A14" s="263"/>
      <c r="B14" s="233" t="s">
        <v>181</v>
      </c>
      <c r="C14" s="233" t="s">
        <v>139</v>
      </c>
      <c r="D14" s="242" t="s">
        <v>171</v>
      </c>
      <c r="E14" s="286" t="s">
        <v>174</v>
      </c>
      <c r="F14" s="235">
        <v>15</v>
      </c>
      <c r="G14" s="287">
        <f>H14/F14</f>
        <v>290.56666666666666</v>
      </c>
      <c r="H14" s="236">
        <v>4358.5</v>
      </c>
      <c r="I14" s="237">
        <v>0</v>
      </c>
      <c r="J14" s="238">
        <f>SUM(H14:I14)</f>
        <v>4358.5</v>
      </c>
      <c r="K14" s="239">
        <f t="shared" si="14"/>
        <v>0</v>
      </c>
      <c r="L14" s="239">
        <f t="shared" si="15"/>
        <v>4358.5</v>
      </c>
      <c r="M14" s="239">
        <f t="shared" si="16"/>
        <v>2699.41</v>
      </c>
      <c r="N14" s="239">
        <f t="shared" si="17"/>
        <v>1659.0900000000001</v>
      </c>
      <c r="O14" s="240">
        <f t="shared" si="18"/>
        <v>0.10879999999999999</v>
      </c>
      <c r="P14" s="239">
        <f t="shared" si="19"/>
        <v>180.50899200000001</v>
      </c>
      <c r="Q14" s="241">
        <f t="shared" si="20"/>
        <v>158.55000000000001</v>
      </c>
      <c r="R14" s="239">
        <f t="shared" si="21"/>
        <v>339.05899199999999</v>
      </c>
      <c r="S14" s="239">
        <f t="shared" si="22"/>
        <v>0</v>
      </c>
      <c r="T14" s="239">
        <f t="shared" si="23"/>
        <v>339.06</v>
      </c>
      <c r="U14" s="238">
        <f>-IF(T14&gt;0,0,T14)</f>
        <v>0</v>
      </c>
      <c r="V14" s="238">
        <f t="shared" ref="V14:V15" si="37">IF(T14&lt;0,0,T14)</f>
        <v>339.06</v>
      </c>
      <c r="W14" s="238">
        <f>SUM(V14:V14)</f>
        <v>339.06</v>
      </c>
      <c r="X14" s="238">
        <f>J14+U14-W14</f>
        <v>4019.44</v>
      </c>
      <c r="Y14" s="185"/>
    </row>
    <row r="15" spans="1:25" s="186" customFormat="1" ht="75" customHeight="1" x14ac:dyDescent="0.2">
      <c r="A15" s="263"/>
      <c r="B15" s="233" t="s">
        <v>339</v>
      </c>
      <c r="C15" s="233" t="s">
        <v>139</v>
      </c>
      <c r="D15" s="242" t="s">
        <v>337</v>
      </c>
      <c r="E15" s="286" t="s">
        <v>335</v>
      </c>
      <c r="F15" s="235">
        <v>15</v>
      </c>
      <c r="G15" s="287">
        <f>H15/F15</f>
        <v>223.5</v>
      </c>
      <c r="H15" s="236">
        <v>3352.5</v>
      </c>
      <c r="I15" s="237">
        <v>0</v>
      </c>
      <c r="J15" s="238">
        <f t="shared" ref="J15" si="38">SUM(H15:I15)</f>
        <v>3352.5</v>
      </c>
      <c r="K15" s="239">
        <f t="shared" si="14"/>
        <v>0</v>
      </c>
      <c r="L15" s="239">
        <f t="shared" si="15"/>
        <v>3352.5</v>
      </c>
      <c r="M15" s="239">
        <f t="shared" si="16"/>
        <v>2699.41</v>
      </c>
      <c r="N15" s="239">
        <f t="shared" si="17"/>
        <v>653.09000000000015</v>
      </c>
      <c r="O15" s="240">
        <f t="shared" si="18"/>
        <v>0.10879999999999999</v>
      </c>
      <c r="P15" s="239">
        <f t="shared" si="19"/>
        <v>71.05619200000001</v>
      </c>
      <c r="Q15" s="241">
        <f t="shared" si="20"/>
        <v>158.55000000000001</v>
      </c>
      <c r="R15" s="239">
        <f t="shared" si="21"/>
        <v>229.60619200000002</v>
      </c>
      <c r="S15" s="239">
        <f t="shared" si="22"/>
        <v>125.1</v>
      </c>
      <c r="T15" s="239">
        <f t="shared" si="23"/>
        <v>104.51</v>
      </c>
      <c r="U15" s="238">
        <f t="shared" ref="U15" si="39">-IF(T15&gt;0,0,T15)</f>
        <v>0</v>
      </c>
      <c r="V15" s="238">
        <f t="shared" si="37"/>
        <v>104.51</v>
      </c>
      <c r="W15" s="238">
        <f>SUM(V15:V15)</f>
        <v>104.51</v>
      </c>
      <c r="X15" s="238">
        <f>J15+U15-W15</f>
        <v>3247.99</v>
      </c>
      <c r="Y15" s="185"/>
    </row>
    <row r="16" spans="1:25" ht="40.5" customHeight="1" thickBot="1" x14ac:dyDescent="0.3">
      <c r="A16" s="334" t="s">
        <v>45</v>
      </c>
      <c r="B16" s="335"/>
      <c r="C16" s="335"/>
      <c r="D16" s="335"/>
      <c r="E16" s="335"/>
      <c r="F16" s="335"/>
      <c r="G16" s="336"/>
      <c r="H16" s="243">
        <f t="shared" ref="H16:X16" si="40">SUM(H10:H15)</f>
        <v>27064.42</v>
      </c>
      <c r="I16" s="243">
        <f t="shared" si="40"/>
        <v>0</v>
      </c>
      <c r="J16" s="243">
        <f t="shared" si="40"/>
        <v>27064.42</v>
      </c>
      <c r="K16" s="244">
        <f t="shared" si="40"/>
        <v>0</v>
      </c>
      <c r="L16" s="244">
        <f t="shared" si="40"/>
        <v>27064.42</v>
      </c>
      <c r="M16" s="244">
        <f t="shared" si="40"/>
        <v>21827.16</v>
      </c>
      <c r="N16" s="244">
        <f t="shared" si="40"/>
        <v>5237.26</v>
      </c>
      <c r="O16" s="244">
        <f t="shared" si="40"/>
        <v>0.79359999999999997</v>
      </c>
      <c r="P16" s="244">
        <f t="shared" si="40"/>
        <v>599.55647999999997</v>
      </c>
      <c r="Q16" s="244">
        <f t="shared" si="40"/>
        <v>1642.8</v>
      </c>
      <c r="R16" s="244">
        <f t="shared" si="40"/>
        <v>2242.3564799999999</v>
      </c>
      <c r="S16" s="244">
        <f t="shared" si="40"/>
        <v>232.5</v>
      </c>
      <c r="T16" s="244">
        <f t="shared" si="40"/>
        <v>2009.86</v>
      </c>
      <c r="U16" s="243">
        <f t="shared" si="40"/>
        <v>0</v>
      </c>
      <c r="V16" s="243">
        <f t="shared" si="40"/>
        <v>2009.86</v>
      </c>
      <c r="W16" s="243">
        <f t="shared" si="40"/>
        <v>2009.86</v>
      </c>
      <c r="X16" s="243">
        <f t="shared" si="40"/>
        <v>25054.559999999998</v>
      </c>
    </row>
    <row r="17" spans="4:37" ht="13.5" thickTop="1" x14ac:dyDescent="0.2"/>
    <row r="27" spans="4:37" x14ac:dyDescent="0.2">
      <c r="D27" s="78" t="s">
        <v>375</v>
      </c>
      <c r="H27" s="112"/>
      <c r="V27" s="78" t="s">
        <v>230</v>
      </c>
    </row>
    <row r="28" spans="4:37" x14ac:dyDescent="0.2">
      <c r="D28" s="78" t="s">
        <v>357</v>
      </c>
      <c r="E28" s="113"/>
      <c r="F28" s="113"/>
      <c r="G28" s="113"/>
      <c r="H28" s="113"/>
      <c r="I28" s="113"/>
      <c r="V28" s="51" t="s">
        <v>227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J28" s="113"/>
      <c r="AK28" s="113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9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  <col min="26" max="26" width="1" customWidth="1"/>
  </cols>
  <sheetData>
    <row r="1" spans="1:31" ht="18" x14ac:dyDescent="0.25">
      <c r="A1" s="308" t="s">
        <v>90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31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31" ht="15" x14ac:dyDescent="0.2">
      <c r="A3" s="309" t="s">
        <v>374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1" t="s">
        <v>1</v>
      </c>
      <c r="I6" s="312"/>
      <c r="J6" s="313"/>
      <c r="K6" s="67" t="s">
        <v>26</v>
      </c>
      <c r="L6" s="68"/>
      <c r="M6" s="314" t="s">
        <v>9</v>
      </c>
      <c r="N6" s="315"/>
      <c r="O6" s="315"/>
      <c r="P6" s="315"/>
      <c r="Q6" s="315"/>
      <c r="R6" s="316"/>
      <c r="S6" s="67" t="s">
        <v>54</v>
      </c>
      <c r="T6" s="67" t="s">
        <v>10</v>
      </c>
      <c r="U6" s="66" t="s">
        <v>54</v>
      </c>
      <c r="V6" s="317" t="s">
        <v>2</v>
      </c>
      <c r="W6" s="318"/>
      <c r="X6" s="66" t="s">
        <v>0</v>
      </c>
      <c r="Y6" s="65"/>
    </row>
    <row r="7" spans="1:31" s="69" customFormat="1" ht="29.25" customHeight="1" x14ac:dyDescent="0.2">
      <c r="A7" s="70" t="s">
        <v>21</v>
      </c>
      <c r="B7" s="64" t="s">
        <v>118</v>
      </c>
      <c r="C7" s="64" t="s">
        <v>154</v>
      </c>
      <c r="D7" s="70" t="s">
        <v>22</v>
      </c>
      <c r="E7" s="70"/>
      <c r="F7" s="294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68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9"/>
      <c r="B8" s="80"/>
      <c r="C8" s="80"/>
      <c r="D8" s="79"/>
      <c r="E8" s="79"/>
      <c r="F8" s="79"/>
      <c r="G8" s="79"/>
      <c r="H8" s="79" t="s">
        <v>47</v>
      </c>
      <c r="I8" s="79" t="s">
        <v>60</v>
      </c>
      <c r="J8" s="79" t="s">
        <v>29</v>
      </c>
      <c r="K8" s="81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67" t="s">
        <v>15</v>
      </c>
      <c r="R8" s="67" t="s">
        <v>39</v>
      </c>
      <c r="S8" s="72" t="s">
        <v>53</v>
      </c>
      <c r="T8" s="73" t="s">
        <v>155</v>
      </c>
      <c r="U8" s="79" t="s">
        <v>53</v>
      </c>
      <c r="V8" s="79"/>
      <c r="W8" s="79" t="s">
        <v>44</v>
      </c>
      <c r="X8" s="79" t="s">
        <v>5</v>
      </c>
      <c r="Y8" s="75"/>
    </row>
    <row r="9" spans="1:31" s="69" customFormat="1" ht="54.75" customHeight="1" x14ac:dyDescent="0.2">
      <c r="A9" s="82"/>
      <c r="B9" s="83" t="s">
        <v>118</v>
      </c>
      <c r="C9" s="83" t="s">
        <v>154</v>
      </c>
      <c r="D9" s="84" t="s">
        <v>64</v>
      </c>
      <c r="E9" s="82" t="s">
        <v>62</v>
      </c>
      <c r="F9" s="82"/>
      <c r="G9" s="82"/>
      <c r="H9" s="85">
        <f>SUM(H10:H12)</f>
        <v>44662.5</v>
      </c>
      <c r="I9" s="85">
        <f>SUM(I10:I12)</f>
        <v>0</v>
      </c>
      <c r="J9" s="85">
        <f>SUM(J10:J12)</f>
        <v>44662.5</v>
      </c>
      <c r="K9" s="82"/>
      <c r="L9" s="82"/>
      <c r="M9" s="82"/>
      <c r="N9" s="82"/>
      <c r="O9" s="82"/>
      <c r="P9" s="82"/>
      <c r="Q9" s="82"/>
      <c r="R9" s="82"/>
      <c r="S9" s="82"/>
      <c r="T9" s="86"/>
      <c r="U9" s="85">
        <f>SUM(U10:U12)</f>
        <v>0</v>
      </c>
      <c r="V9" s="85">
        <f>SUM(V10:V12)</f>
        <v>8063.57</v>
      </c>
      <c r="W9" s="85">
        <f>SUM(W10:W12)</f>
        <v>8063.57</v>
      </c>
      <c r="X9" s="85">
        <f>SUM(X10:X12)</f>
        <v>36598.93</v>
      </c>
      <c r="Y9" s="87"/>
    </row>
    <row r="10" spans="1:31" s="69" customFormat="1" ht="54.95" customHeight="1" x14ac:dyDescent="0.2">
      <c r="A10" s="114" t="s">
        <v>97</v>
      </c>
      <c r="B10" s="137" t="s">
        <v>364</v>
      </c>
      <c r="C10" s="114" t="s">
        <v>139</v>
      </c>
      <c r="D10" s="119" t="s">
        <v>365</v>
      </c>
      <c r="E10" s="119" t="s">
        <v>366</v>
      </c>
      <c r="F10" s="131">
        <v>10</v>
      </c>
      <c r="G10" s="132">
        <v>1677.25</v>
      </c>
      <c r="H10" s="117">
        <v>26114.5</v>
      </c>
      <c r="I10" s="124">
        <v>0</v>
      </c>
      <c r="J10" s="125">
        <f>SUM(H10:I10)</f>
        <v>26114.5</v>
      </c>
      <c r="K10" s="126">
        <f>IF(H10/15&lt;=SMG,0,I10/2)</f>
        <v>0</v>
      </c>
      <c r="L10" s="126">
        <f>H10+K10</f>
        <v>26114.5</v>
      </c>
      <c r="M10" s="126">
        <f>VLOOKUP(L10,Tarifa1,1)</f>
        <v>20988.91</v>
      </c>
      <c r="N10" s="126">
        <f>L10-M10</f>
        <v>5125.59</v>
      </c>
      <c r="O10" s="127">
        <f>VLOOKUP(L10,Tarifa1,3)</f>
        <v>0.3</v>
      </c>
      <c r="P10" s="126">
        <f>N10*O10</f>
        <v>1537.6769999999999</v>
      </c>
      <c r="Q10" s="128">
        <f>VLOOKUP(L10,Tarifa1,2)</f>
        <v>3937.8</v>
      </c>
      <c r="R10" s="126">
        <f>P10+Q10</f>
        <v>5475.4769999999999</v>
      </c>
      <c r="S10" s="126">
        <f>VLOOKUP(L10,Credito1,2)</f>
        <v>0</v>
      </c>
      <c r="T10" s="126">
        <f>ROUND(R10-S10,2)</f>
        <v>5475.48</v>
      </c>
      <c r="U10" s="125">
        <f>-IF(T10&gt;0,0,T10)</f>
        <v>0</v>
      </c>
      <c r="V10" s="133">
        <f>IF(T10&lt;0,0,T10)</f>
        <v>5475.48</v>
      </c>
      <c r="W10" s="125">
        <f>SUM(V10:V10)</f>
        <v>5475.48</v>
      </c>
      <c r="X10" s="125">
        <f>J10+U10-W10</f>
        <v>20639.02</v>
      </c>
      <c r="Y10" s="76"/>
    </row>
    <row r="11" spans="1:31" s="69" customFormat="1" ht="54.95" customHeight="1" x14ac:dyDescent="0.2">
      <c r="A11" s="114" t="s">
        <v>98</v>
      </c>
      <c r="B11" s="137" t="s">
        <v>369</v>
      </c>
      <c r="C11" s="114" t="s">
        <v>139</v>
      </c>
      <c r="D11" s="119" t="s">
        <v>367</v>
      </c>
      <c r="E11" s="121" t="s">
        <v>368</v>
      </c>
      <c r="F11" s="131">
        <v>10</v>
      </c>
      <c r="G11" s="132">
        <v>850.15</v>
      </c>
      <c r="H11" s="117">
        <v>13237</v>
      </c>
      <c r="I11" s="124">
        <v>0</v>
      </c>
      <c r="J11" s="125">
        <f>SUM(H11:I11)</f>
        <v>13237</v>
      </c>
      <c r="K11" s="126">
        <f>IF(H11/15&lt;=SMG,0,I11/2)</f>
        <v>0</v>
      </c>
      <c r="L11" s="126">
        <f t="shared" ref="L11" si="0">H11+K11</f>
        <v>13237</v>
      </c>
      <c r="M11" s="126">
        <f>VLOOKUP(L11,Tarifa1,1)</f>
        <v>6602.71</v>
      </c>
      <c r="N11" s="126">
        <f t="shared" ref="N11" si="1">L11-M11</f>
        <v>6634.29</v>
      </c>
      <c r="O11" s="127">
        <f>VLOOKUP(L11,Tarifa1,3)</f>
        <v>0.21360000000000001</v>
      </c>
      <c r="P11" s="126">
        <f t="shared" ref="P11" si="2">N11*O11</f>
        <v>1417.0843440000001</v>
      </c>
      <c r="Q11" s="128">
        <f>VLOOKUP(L11,Tarifa1,2)</f>
        <v>699.3</v>
      </c>
      <c r="R11" s="126">
        <f t="shared" ref="R11" si="3">P11+Q11</f>
        <v>2116.3843440000001</v>
      </c>
      <c r="S11" s="126">
        <f>VLOOKUP(L11,Credito1,2)</f>
        <v>0</v>
      </c>
      <c r="T11" s="126">
        <f t="shared" ref="T11" si="4">ROUND(R11-S11,2)</f>
        <v>2116.38</v>
      </c>
      <c r="U11" s="125">
        <f>-IF(T11&gt;0,0,T11)</f>
        <v>0</v>
      </c>
      <c r="V11" s="125">
        <f>IF(T11&lt;0,0,T11)</f>
        <v>2116.38</v>
      </c>
      <c r="W11" s="125">
        <f>SUM(V11:V11)</f>
        <v>2116.38</v>
      </c>
      <c r="X11" s="125">
        <f>J11+U11-W11</f>
        <v>11120.619999999999</v>
      </c>
      <c r="Y11" s="76"/>
      <c r="AE11" s="77"/>
    </row>
    <row r="12" spans="1:31" s="69" customFormat="1" ht="54.95" customHeight="1" x14ac:dyDescent="0.2">
      <c r="A12" s="114"/>
      <c r="B12" s="114" t="s">
        <v>126</v>
      </c>
      <c r="C12" s="137" t="s">
        <v>139</v>
      </c>
      <c r="D12" s="119" t="s">
        <v>67</v>
      </c>
      <c r="E12" s="119" t="s">
        <v>65</v>
      </c>
      <c r="F12" s="131">
        <v>15</v>
      </c>
      <c r="G12" s="132">
        <v>341.11</v>
      </c>
      <c r="H12" s="117">
        <v>5311</v>
      </c>
      <c r="I12" s="124">
        <v>0</v>
      </c>
      <c r="J12" s="125">
        <f>SUM(H12:I12)</f>
        <v>5311</v>
      </c>
      <c r="K12" s="126">
        <f>IF(H12/15&lt;=SMG,0,I12/2)</f>
        <v>0</v>
      </c>
      <c r="L12" s="126">
        <f t="shared" ref="L12" si="5">H12+K12</f>
        <v>5311</v>
      </c>
      <c r="M12" s="126">
        <f>VLOOKUP(L12,Tarifa1,1)</f>
        <v>4744.0600000000004</v>
      </c>
      <c r="N12" s="126">
        <f t="shared" ref="N12" si="6">L12-M12</f>
        <v>566.9399999999996</v>
      </c>
      <c r="O12" s="127">
        <f>VLOOKUP(L12,Tarifa1,3)</f>
        <v>0.16</v>
      </c>
      <c r="P12" s="126">
        <f t="shared" ref="P12" si="7">N12*O12</f>
        <v>90.710399999999936</v>
      </c>
      <c r="Q12" s="128">
        <f>VLOOKUP(L12,Tarifa1,2)</f>
        <v>381</v>
      </c>
      <c r="R12" s="126">
        <f t="shared" ref="R12" si="8">P12+Q12</f>
        <v>471.71039999999994</v>
      </c>
      <c r="S12" s="126">
        <f>VLOOKUP(L12,Credito1,2)</f>
        <v>0</v>
      </c>
      <c r="T12" s="126">
        <f t="shared" ref="T12" si="9">ROUND(R12-S12,2)</f>
        <v>471.71</v>
      </c>
      <c r="U12" s="125">
        <f>-IF(T12&gt;0,0,T12)</f>
        <v>0</v>
      </c>
      <c r="V12" s="125">
        <f>IF(T12&lt;0,0,T12)</f>
        <v>471.71</v>
      </c>
      <c r="W12" s="125">
        <f>SUM(V12:V12)</f>
        <v>471.71</v>
      </c>
      <c r="X12" s="125">
        <f>J12+U12-W12</f>
        <v>4839.29</v>
      </c>
      <c r="Y12" s="76"/>
      <c r="AE12" s="77"/>
    </row>
    <row r="13" spans="1:31" s="69" customFormat="1" ht="54.75" customHeight="1" x14ac:dyDescent="0.2">
      <c r="A13" s="114"/>
      <c r="B13" s="138" t="s">
        <v>118</v>
      </c>
      <c r="C13" s="138" t="s">
        <v>154</v>
      </c>
      <c r="D13" s="139" t="s">
        <v>145</v>
      </c>
      <c r="E13" s="140" t="s">
        <v>62</v>
      </c>
      <c r="F13" s="140"/>
      <c r="G13" s="140"/>
      <c r="H13" s="141">
        <f>SUM(H14)</f>
        <v>5947</v>
      </c>
      <c r="I13" s="141">
        <f>SUM(I14)</f>
        <v>0</v>
      </c>
      <c r="J13" s="141">
        <f>SUM(J14)</f>
        <v>5947</v>
      </c>
      <c r="K13" s="140"/>
      <c r="L13" s="140"/>
      <c r="M13" s="140"/>
      <c r="N13" s="140"/>
      <c r="O13" s="140"/>
      <c r="P13" s="140"/>
      <c r="Q13" s="143"/>
      <c r="R13" s="140"/>
      <c r="S13" s="140"/>
      <c r="T13" s="142"/>
      <c r="U13" s="141">
        <f>SUM(U14)</f>
        <v>0</v>
      </c>
      <c r="V13" s="141">
        <f>SUM(V14)</f>
        <v>581.76</v>
      </c>
      <c r="W13" s="141">
        <f>SUM(W14)</f>
        <v>581.76</v>
      </c>
      <c r="X13" s="141">
        <f>SUM(X14)</f>
        <v>5365.24</v>
      </c>
      <c r="Y13" s="87"/>
      <c r="AE13" s="77"/>
    </row>
    <row r="14" spans="1:31" s="69" customFormat="1" ht="54.95" customHeight="1" x14ac:dyDescent="0.2">
      <c r="A14" s="114" t="s">
        <v>99</v>
      </c>
      <c r="B14" s="137" t="s">
        <v>232</v>
      </c>
      <c r="C14" s="114" t="s">
        <v>139</v>
      </c>
      <c r="D14" s="134" t="s">
        <v>182</v>
      </c>
      <c r="E14" s="121" t="s">
        <v>113</v>
      </c>
      <c r="F14" s="131">
        <v>15</v>
      </c>
      <c r="G14" s="132">
        <v>381.95</v>
      </c>
      <c r="H14" s="117">
        <v>5947</v>
      </c>
      <c r="I14" s="124">
        <v>0</v>
      </c>
      <c r="J14" s="125">
        <f>H14</f>
        <v>5947</v>
      </c>
      <c r="K14" s="126">
        <f>IF(H14/15&lt;=SMG,0,I14/2)</f>
        <v>0</v>
      </c>
      <c r="L14" s="126">
        <f t="shared" ref="L14" si="10">H14+K14</f>
        <v>5947</v>
      </c>
      <c r="M14" s="126">
        <f>VLOOKUP(L14,Tarifa1,1)</f>
        <v>5514.76</v>
      </c>
      <c r="N14" s="126">
        <f t="shared" ref="N14" si="11">L14-M14</f>
        <v>432.23999999999978</v>
      </c>
      <c r="O14" s="127">
        <f>VLOOKUP(L14,Tarifa1,3)</f>
        <v>0.1792</v>
      </c>
      <c r="P14" s="126">
        <f t="shared" ref="P14" si="12">N14*O14</f>
        <v>77.457407999999958</v>
      </c>
      <c r="Q14" s="128">
        <f>VLOOKUP(L14,Tarifa1,2)</f>
        <v>504.3</v>
      </c>
      <c r="R14" s="126">
        <f t="shared" ref="R14" si="13">P14+Q14</f>
        <v>581.75740799999994</v>
      </c>
      <c r="S14" s="126">
        <f>VLOOKUP(L14,Credito1,2)</f>
        <v>0</v>
      </c>
      <c r="T14" s="126">
        <f t="shared" ref="T14" si="14">ROUND(R14-S14,2)</f>
        <v>581.76</v>
      </c>
      <c r="U14" s="125">
        <f>-IF(T14&gt;0,0,T14)</f>
        <v>0</v>
      </c>
      <c r="V14" s="125">
        <f>IF(T14&lt;0,0,T14)</f>
        <v>581.76</v>
      </c>
      <c r="W14" s="125">
        <f>SUM(V14:V14)</f>
        <v>581.76</v>
      </c>
      <c r="X14" s="125">
        <f>J14+U14-W14</f>
        <v>5365.24</v>
      </c>
      <c r="Y14" s="76"/>
      <c r="AE14" s="77"/>
    </row>
    <row r="15" spans="1:31" s="69" customFormat="1" ht="54.75" customHeight="1" x14ac:dyDescent="0.2">
      <c r="A15" s="114"/>
      <c r="B15" s="138" t="s">
        <v>118</v>
      </c>
      <c r="C15" s="138" t="s">
        <v>154</v>
      </c>
      <c r="D15" s="139" t="s">
        <v>146</v>
      </c>
      <c r="E15" s="140" t="s">
        <v>62</v>
      </c>
      <c r="F15" s="140"/>
      <c r="G15" s="140"/>
      <c r="H15" s="141">
        <f>SUM(H16)</f>
        <v>4754</v>
      </c>
      <c r="I15" s="141">
        <f>SUM(I16)</f>
        <v>0</v>
      </c>
      <c r="J15" s="141">
        <f>SUM(J16)</f>
        <v>4754</v>
      </c>
      <c r="K15" s="140"/>
      <c r="L15" s="140"/>
      <c r="M15" s="140"/>
      <c r="N15" s="140"/>
      <c r="O15" s="140"/>
      <c r="P15" s="140"/>
      <c r="Q15" s="143"/>
      <c r="R15" s="140"/>
      <c r="S15" s="140"/>
      <c r="T15" s="142"/>
      <c r="U15" s="141">
        <f>SUM(U16)</f>
        <v>0</v>
      </c>
      <c r="V15" s="141">
        <f>SUM(V16)</f>
        <v>382.59</v>
      </c>
      <c r="W15" s="141">
        <f>SUM(W16)</f>
        <v>382.59</v>
      </c>
      <c r="X15" s="141">
        <f>SUM(X16)</f>
        <v>4371.41</v>
      </c>
      <c r="Y15" s="87"/>
      <c r="AE15" s="77"/>
    </row>
    <row r="16" spans="1:31" s="69" customFormat="1" ht="54.95" customHeight="1" x14ac:dyDescent="0.2">
      <c r="A16" s="114" t="s">
        <v>101</v>
      </c>
      <c r="B16" s="114" t="s">
        <v>127</v>
      </c>
      <c r="C16" s="114" t="s">
        <v>139</v>
      </c>
      <c r="D16" s="119" t="s">
        <v>115</v>
      </c>
      <c r="E16" s="119" t="s">
        <v>68</v>
      </c>
      <c r="F16" s="131">
        <v>15</v>
      </c>
      <c r="G16" s="132">
        <v>305.35000000000002</v>
      </c>
      <c r="H16" s="117">
        <v>4754</v>
      </c>
      <c r="I16" s="124">
        <v>0</v>
      </c>
      <c r="J16" s="125">
        <f>SUM(H16:I16)</f>
        <v>4754</v>
      </c>
      <c r="K16" s="126">
        <f>IF(H16/15&lt;=SMG,0,I16/2)</f>
        <v>0</v>
      </c>
      <c r="L16" s="126">
        <f t="shared" ref="L16" si="15">H16+K16</f>
        <v>4754</v>
      </c>
      <c r="M16" s="126">
        <f>VLOOKUP(L16,Tarifa1,1)</f>
        <v>4744.0600000000004</v>
      </c>
      <c r="N16" s="126">
        <f t="shared" ref="N16" si="16">L16-M16</f>
        <v>9.9399999999995998</v>
      </c>
      <c r="O16" s="127">
        <f>VLOOKUP(L16,Tarifa1,3)</f>
        <v>0.16</v>
      </c>
      <c r="P16" s="126">
        <f t="shared" ref="P16" si="17">N16*O16</f>
        <v>1.5903999999999361</v>
      </c>
      <c r="Q16" s="128">
        <f>VLOOKUP(L16,Tarifa1,2)</f>
        <v>381</v>
      </c>
      <c r="R16" s="126">
        <f t="shared" ref="R16" si="18">P16+Q16</f>
        <v>382.59039999999993</v>
      </c>
      <c r="S16" s="126">
        <f>VLOOKUP(L16,Credito1,2)</f>
        <v>0</v>
      </c>
      <c r="T16" s="126">
        <f t="shared" ref="T16" si="19">ROUND(R16-S16,2)</f>
        <v>382.59</v>
      </c>
      <c r="U16" s="125">
        <f>-IF(T16&gt;0,0,T16)</f>
        <v>0</v>
      </c>
      <c r="V16" s="125">
        <f>IF(T16&lt;0,0,T16)</f>
        <v>382.59</v>
      </c>
      <c r="W16" s="125">
        <f>SUM(V16:V16)</f>
        <v>382.59</v>
      </c>
      <c r="X16" s="125">
        <f>J16+U16-W16</f>
        <v>4371.41</v>
      </c>
      <c r="Y16" s="76"/>
      <c r="AE16" s="88"/>
    </row>
    <row r="17" spans="1:3222" s="69" customFormat="1" ht="54.75" customHeight="1" x14ac:dyDescent="0.2">
      <c r="A17" s="114"/>
      <c r="B17" s="138" t="s">
        <v>118</v>
      </c>
      <c r="C17" s="138" t="s">
        <v>154</v>
      </c>
      <c r="D17" s="139" t="s">
        <v>147</v>
      </c>
      <c r="E17" s="140" t="s">
        <v>62</v>
      </c>
      <c r="F17" s="140"/>
      <c r="G17" s="140"/>
      <c r="H17" s="141">
        <f>SUM(H18:H19)</f>
        <v>14001</v>
      </c>
      <c r="I17" s="141">
        <f>SUM(I18:I19)</f>
        <v>0</v>
      </c>
      <c r="J17" s="141">
        <f>SUM(J18:J19)</f>
        <v>14001</v>
      </c>
      <c r="K17" s="140"/>
      <c r="L17" s="140"/>
      <c r="M17" s="140"/>
      <c r="N17" s="140"/>
      <c r="O17" s="140"/>
      <c r="P17" s="140"/>
      <c r="Q17" s="143"/>
      <c r="R17" s="140"/>
      <c r="S17" s="140"/>
      <c r="T17" s="142"/>
      <c r="U17" s="141">
        <f>SUM(U18:U19)</f>
        <v>0</v>
      </c>
      <c r="V17" s="141">
        <f>SUM(V18:V19)</f>
        <v>1698.3500000000001</v>
      </c>
      <c r="W17" s="141">
        <f>SUM(W18:W19)</f>
        <v>1698.3500000000001</v>
      </c>
      <c r="X17" s="141">
        <f>SUM(X18:X19)</f>
        <v>12302.650000000001</v>
      </c>
      <c r="Y17" s="87"/>
      <c r="AE17" s="88"/>
    </row>
    <row r="18" spans="1:3222" s="69" customFormat="1" ht="54.95" customHeight="1" x14ac:dyDescent="0.2">
      <c r="A18" s="114" t="s">
        <v>102</v>
      </c>
      <c r="B18" s="137" t="s">
        <v>233</v>
      </c>
      <c r="C18" s="114" t="s">
        <v>139</v>
      </c>
      <c r="D18" s="119" t="s">
        <v>183</v>
      </c>
      <c r="E18" s="119" t="s">
        <v>96</v>
      </c>
      <c r="F18" s="131">
        <v>15</v>
      </c>
      <c r="G18" s="132">
        <v>625.85200000000009</v>
      </c>
      <c r="H18" s="117">
        <v>9744.5</v>
      </c>
      <c r="I18" s="124">
        <v>0</v>
      </c>
      <c r="J18" s="125">
        <f>H18</f>
        <v>9744.5</v>
      </c>
      <c r="K18" s="126">
        <f>IF(H18/15&lt;=SMG,0,I18/2)</f>
        <v>0</v>
      </c>
      <c r="L18" s="126">
        <f t="shared" ref="L18:L19" si="20">H18+K18</f>
        <v>9744.5</v>
      </c>
      <c r="M18" s="126">
        <f>VLOOKUP(L18,Tarifa1,1)</f>
        <v>6602.71</v>
      </c>
      <c r="N18" s="126">
        <f t="shared" ref="N18:N19" si="21">L18-M18</f>
        <v>3141.79</v>
      </c>
      <c r="O18" s="127">
        <f>VLOOKUP(L18,Tarifa1,3)</f>
        <v>0.21360000000000001</v>
      </c>
      <c r="P18" s="126">
        <f t="shared" ref="P18:P19" si="22">N18*O18</f>
        <v>671.08634400000005</v>
      </c>
      <c r="Q18" s="128">
        <f>VLOOKUP(L18,Tarifa1,2)</f>
        <v>699.3</v>
      </c>
      <c r="R18" s="126">
        <f t="shared" ref="R18:R19" si="23">P18+Q18</f>
        <v>1370.386344</v>
      </c>
      <c r="S18" s="126">
        <f>VLOOKUP(L18,Credito1,2)</f>
        <v>0</v>
      </c>
      <c r="T18" s="126">
        <f t="shared" ref="T18:T19" si="24">ROUND(R18-S18,2)</f>
        <v>1370.39</v>
      </c>
      <c r="U18" s="125">
        <f>-IF(T18&gt;0,0,T18)</f>
        <v>0</v>
      </c>
      <c r="V18" s="125">
        <f>IF(T18&lt;0,0,T18)</f>
        <v>1370.39</v>
      </c>
      <c r="W18" s="125">
        <f>SUM(V18:V18)</f>
        <v>1370.39</v>
      </c>
      <c r="X18" s="125">
        <f>J18+U18-W18</f>
        <v>8374.11</v>
      </c>
      <c r="Y18" s="76"/>
      <c r="AE18" s="88"/>
    </row>
    <row r="19" spans="1:3222" s="69" customFormat="1" ht="54.95" customHeight="1" x14ac:dyDescent="0.2">
      <c r="A19" s="114"/>
      <c r="B19" s="144" t="s">
        <v>260</v>
      </c>
      <c r="C19" s="145" t="s">
        <v>139</v>
      </c>
      <c r="D19" s="146" t="s">
        <v>251</v>
      </c>
      <c r="E19" s="147" t="s">
        <v>252</v>
      </c>
      <c r="F19" s="148">
        <v>15</v>
      </c>
      <c r="G19" s="132">
        <v>273.38066666666668</v>
      </c>
      <c r="H19" s="117">
        <v>4256.5</v>
      </c>
      <c r="I19" s="124">
        <v>0</v>
      </c>
      <c r="J19" s="125">
        <f>SUM(H19:I19)</f>
        <v>4256.5</v>
      </c>
      <c r="K19" s="126">
        <f>IF(H19/15&lt;=SMG,0,I19/2)</f>
        <v>0</v>
      </c>
      <c r="L19" s="126">
        <f t="shared" si="20"/>
        <v>4256.5</v>
      </c>
      <c r="M19" s="126">
        <f>VLOOKUP(L19,Tarifa1,1)</f>
        <v>2699.41</v>
      </c>
      <c r="N19" s="126">
        <f t="shared" si="21"/>
        <v>1557.0900000000001</v>
      </c>
      <c r="O19" s="127">
        <f>VLOOKUP(L19,Tarifa1,3)</f>
        <v>0.10879999999999999</v>
      </c>
      <c r="P19" s="126">
        <f t="shared" si="22"/>
        <v>169.41139200000001</v>
      </c>
      <c r="Q19" s="128">
        <f>VLOOKUP(L19,Tarifa1,2)</f>
        <v>158.55000000000001</v>
      </c>
      <c r="R19" s="126">
        <f t="shared" si="23"/>
        <v>327.96139200000005</v>
      </c>
      <c r="S19" s="126">
        <f>VLOOKUP(L19,Credito1,2)</f>
        <v>0</v>
      </c>
      <c r="T19" s="126">
        <f t="shared" si="24"/>
        <v>327.96</v>
      </c>
      <c r="U19" s="125">
        <f>-IF(T19&gt;0,0,T19)</f>
        <v>0</v>
      </c>
      <c r="V19" s="125">
        <f>IF(T19&lt;0,0,T19)</f>
        <v>327.96</v>
      </c>
      <c r="W19" s="125">
        <f>SUM(V19:V19)</f>
        <v>327.96</v>
      </c>
      <c r="X19" s="125">
        <f>J19+U19-W19</f>
        <v>3928.54</v>
      </c>
      <c r="Y19" s="74"/>
      <c r="AE19" s="88"/>
    </row>
    <row r="20" spans="1:3222" s="69" customFormat="1" ht="54.95" customHeight="1" x14ac:dyDescent="0.2">
      <c r="A20" s="114"/>
      <c r="B20" s="138" t="s">
        <v>118</v>
      </c>
      <c r="C20" s="138" t="s">
        <v>154</v>
      </c>
      <c r="D20" s="139" t="s">
        <v>148</v>
      </c>
      <c r="E20" s="140" t="s">
        <v>62</v>
      </c>
      <c r="F20" s="140"/>
      <c r="G20" s="140"/>
      <c r="H20" s="141">
        <f>SUM(H21)</f>
        <v>2624</v>
      </c>
      <c r="I20" s="141">
        <f>SUM(I21)</f>
        <v>0</v>
      </c>
      <c r="J20" s="141">
        <f>SUM(J21)</f>
        <v>2624</v>
      </c>
      <c r="K20" s="140"/>
      <c r="L20" s="140"/>
      <c r="M20" s="140"/>
      <c r="N20" s="140"/>
      <c r="O20" s="140"/>
      <c r="P20" s="140"/>
      <c r="Q20" s="143"/>
      <c r="R20" s="140"/>
      <c r="S20" s="140"/>
      <c r="T20" s="142"/>
      <c r="U20" s="141">
        <f>SUM(U21)</f>
        <v>6.62</v>
      </c>
      <c r="V20" s="141">
        <f>SUM(V21)</f>
        <v>0</v>
      </c>
      <c r="W20" s="141">
        <f>SUM(W21)</f>
        <v>0</v>
      </c>
      <c r="X20" s="141">
        <f>SUM(X21)</f>
        <v>2630.62</v>
      </c>
      <c r="Y20" s="87"/>
      <c r="AE20" s="88"/>
    </row>
    <row r="21" spans="1:3222" s="69" customFormat="1" ht="54.95" customHeight="1" x14ac:dyDescent="0.2">
      <c r="A21" s="114" t="s">
        <v>103</v>
      </c>
      <c r="B21" s="114" t="s">
        <v>128</v>
      </c>
      <c r="C21" s="114" t="s">
        <v>139</v>
      </c>
      <c r="D21" s="119" t="s">
        <v>69</v>
      </c>
      <c r="E21" s="119" t="s">
        <v>89</v>
      </c>
      <c r="F21" s="131">
        <v>15</v>
      </c>
      <c r="G21" s="132">
        <v>168.53866666666667</v>
      </c>
      <c r="H21" s="117">
        <v>2624</v>
      </c>
      <c r="I21" s="124">
        <v>0</v>
      </c>
      <c r="J21" s="125">
        <f>SUM(H21:I21)</f>
        <v>2624</v>
      </c>
      <c r="K21" s="126">
        <f>IF(H21/15&lt;=SMG,0,I21/2)</f>
        <v>0</v>
      </c>
      <c r="L21" s="126">
        <f t="shared" ref="L21" si="25">H21+K21</f>
        <v>2624</v>
      </c>
      <c r="M21" s="126">
        <f>VLOOKUP(L21,Tarifa1,1)</f>
        <v>318.01</v>
      </c>
      <c r="N21" s="126">
        <f t="shared" ref="N21" si="26">L21-M21</f>
        <v>2305.9899999999998</v>
      </c>
      <c r="O21" s="127">
        <f>VLOOKUP(L21,Tarifa1,3)</f>
        <v>6.4000000000000001E-2</v>
      </c>
      <c r="P21" s="126">
        <f t="shared" ref="P21" si="27">N21*O21</f>
        <v>147.58336</v>
      </c>
      <c r="Q21" s="128">
        <f>VLOOKUP(L21,Tarifa1,2)</f>
        <v>6.15</v>
      </c>
      <c r="R21" s="126">
        <f t="shared" ref="R21" si="28">P21+Q21</f>
        <v>153.73336</v>
      </c>
      <c r="S21" s="126">
        <f>VLOOKUP(L21,Credito1,2)</f>
        <v>160.35</v>
      </c>
      <c r="T21" s="126">
        <f t="shared" ref="T21" si="29">ROUND(R21-S21,2)</f>
        <v>-6.62</v>
      </c>
      <c r="U21" s="125">
        <f>-IF(T21&gt;0,0,T21)</f>
        <v>6.62</v>
      </c>
      <c r="V21" s="125">
        <f>IF(T21&lt;0,0,T21)</f>
        <v>0</v>
      </c>
      <c r="W21" s="125">
        <f>SUM(V21:V21)</f>
        <v>0</v>
      </c>
      <c r="X21" s="125">
        <f>J21+U21-W21</f>
        <v>2630.62</v>
      </c>
      <c r="Y21" s="76"/>
      <c r="AE21" s="77"/>
    </row>
    <row r="22" spans="1:3222" s="69" customFormat="1" ht="54.95" customHeight="1" x14ac:dyDescent="0.2">
      <c r="A22" s="114"/>
      <c r="AE22" s="77"/>
    </row>
    <row r="23" spans="1:3222" s="69" customFormat="1" ht="54.95" customHeight="1" x14ac:dyDescent="0.2">
      <c r="A23" s="114"/>
      <c r="AE23" s="77"/>
    </row>
    <row r="24" spans="1:3222" s="90" customFormat="1" ht="54.95" customHeight="1" x14ac:dyDescent="0.2">
      <c r="A24" s="114" t="s">
        <v>104</v>
      </c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  <c r="BRZ24" s="69"/>
      <c r="BSA24" s="69"/>
      <c r="BSB24" s="69"/>
      <c r="BSC24" s="69"/>
      <c r="BSD24" s="69"/>
      <c r="BSE24" s="69"/>
      <c r="BSF24" s="69"/>
      <c r="BSG24" s="69"/>
      <c r="BSH24" s="69"/>
      <c r="BSI24" s="69"/>
      <c r="BSJ24" s="69"/>
      <c r="BSK24" s="69"/>
      <c r="BSL24" s="69"/>
      <c r="BSM24" s="69"/>
      <c r="BSN24" s="69"/>
      <c r="BSO24" s="69"/>
      <c r="BSP24" s="69"/>
      <c r="BSQ24" s="69"/>
      <c r="BSR24" s="69"/>
      <c r="BSS24" s="69"/>
      <c r="BST24" s="69"/>
      <c r="BSU24" s="69"/>
      <c r="BSV24" s="69"/>
      <c r="BSW24" s="69"/>
      <c r="BSX24" s="69"/>
      <c r="BSY24" s="69"/>
      <c r="BSZ24" s="69"/>
      <c r="BTA24" s="69"/>
      <c r="BTB24" s="69"/>
      <c r="BTC24" s="69"/>
      <c r="BTD24" s="69"/>
      <c r="BTE24" s="69"/>
      <c r="BTF24" s="69"/>
      <c r="BTG24" s="69"/>
      <c r="BTH24" s="69"/>
      <c r="BTI24" s="69"/>
      <c r="BTJ24" s="69"/>
      <c r="BTK24" s="69"/>
      <c r="BTL24" s="69"/>
      <c r="BTM24" s="69"/>
      <c r="BTN24" s="69"/>
      <c r="BTO24" s="69"/>
      <c r="BTP24" s="69"/>
      <c r="BTQ24" s="69"/>
      <c r="BTR24" s="69"/>
      <c r="BTS24" s="69"/>
      <c r="BTT24" s="69"/>
      <c r="BTU24" s="69"/>
      <c r="BTV24" s="69"/>
      <c r="BTW24" s="69"/>
      <c r="BTX24" s="69"/>
      <c r="BTY24" s="69"/>
      <c r="BTZ24" s="69"/>
      <c r="BUA24" s="69"/>
      <c r="BUB24" s="69"/>
      <c r="BUC24" s="69"/>
      <c r="BUD24" s="69"/>
      <c r="BUE24" s="69"/>
      <c r="BUF24" s="69"/>
      <c r="BUG24" s="69"/>
      <c r="BUH24" s="69"/>
      <c r="BUI24" s="69"/>
      <c r="BUJ24" s="69"/>
      <c r="BUK24" s="69"/>
      <c r="BUL24" s="69"/>
      <c r="BUM24" s="69"/>
      <c r="BUN24" s="69"/>
      <c r="BUO24" s="69"/>
      <c r="BUP24" s="69"/>
      <c r="BUQ24" s="69"/>
      <c r="BUR24" s="69"/>
      <c r="BUS24" s="69"/>
      <c r="BUT24" s="69"/>
      <c r="BUU24" s="69"/>
      <c r="BUV24" s="69"/>
      <c r="BUW24" s="69"/>
      <c r="BUX24" s="69"/>
      <c r="BUY24" s="69"/>
      <c r="BUZ24" s="69"/>
      <c r="BVA24" s="69"/>
      <c r="BVB24" s="69"/>
      <c r="BVC24" s="69"/>
      <c r="BVD24" s="69"/>
      <c r="BVE24" s="69"/>
      <c r="BVF24" s="69"/>
      <c r="BVG24" s="69"/>
      <c r="BVH24" s="69"/>
      <c r="BVI24" s="69"/>
      <c r="BVJ24" s="69"/>
      <c r="BVK24" s="69"/>
      <c r="BVL24" s="69"/>
      <c r="BVM24" s="69"/>
      <c r="BVN24" s="69"/>
      <c r="BVO24" s="69"/>
      <c r="BVP24" s="69"/>
      <c r="BVQ24" s="69"/>
      <c r="BVR24" s="69"/>
      <c r="BVS24" s="69"/>
      <c r="BVT24" s="69"/>
      <c r="BVU24" s="69"/>
      <c r="BVV24" s="69"/>
      <c r="BVW24" s="69"/>
      <c r="BVX24" s="69"/>
      <c r="BVY24" s="69"/>
      <c r="BVZ24" s="69"/>
      <c r="BWA24" s="69"/>
      <c r="BWB24" s="69"/>
      <c r="BWC24" s="69"/>
      <c r="BWD24" s="69"/>
      <c r="BWE24" s="69"/>
      <c r="BWF24" s="69"/>
      <c r="BWG24" s="69"/>
      <c r="BWH24" s="69"/>
      <c r="BWI24" s="69"/>
      <c r="BWJ24" s="69"/>
      <c r="BWK24" s="69"/>
      <c r="BWL24" s="69"/>
      <c r="BWM24" s="69"/>
      <c r="BWN24" s="69"/>
      <c r="BWO24" s="69"/>
      <c r="BWP24" s="69"/>
      <c r="BWQ24" s="69"/>
      <c r="BWR24" s="69"/>
      <c r="BWS24" s="69"/>
      <c r="BWT24" s="69"/>
      <c r="BWU24" s="69"/>
      <c r="BWV24" s="69"/>
      <c r="BWW24" s="69"/>
      <c r="BWX24" s="69"/>
      <c r="BWY24" s="69"/>
      <c r="BWZ24" s="69"/>
      <c r="BXA24" s="69"/>
      <c r="BXB24" s="69"/>
      <c r="BXC24" s="69"/>
      <c r="BXD24" s="69"/>
      <c r="BXE24" s="69"/>
      <c r="BXF24" s="69"/>
      <c r="BXG24" s="69"/>
      <c r="BXH24" s="69"/>
      <c r="BXI24" s="69"/>
      <c r="BXJ24" s="69"/>
      <c r="BXK24" s="69"/>
      <c r="BXL24" s="69"/>
      <c r="BXM24" s="69"/>
      <c r="BXN24" s="69"/>
      <c r="BXO24" s="69"/>
      <c r="BXP24" s="69"/>
      <c r="BXQ24" s="69"/>
      <c r="BXR24" s="69"/>
      <c r="BXS24" s="69"/>
      <c r="BXT24" s="69"/>
      <c r="BXU24" s="69"/>
      <c r="BXV24" s="69"/>
      <c r="BXW24" s="69"/>
      <c r="BXX24" s="69"/>
      <c r="BXY24" s="69"/>
      <c r="BXZ24" s="69"/>
      <c r="BYA24" s="69"/>
      <c r="BYB24" s="69"/>
      <c r="BYC24" s="69"/>
      <c r="BYD24" s="69"/>
      <c r="BYE24" s="69"/>
      <c r="BYF24" s="69"/>
      <c r="BYG24" s="69"/>
      <c r="BYH24" s="69"/>
      <c r="BYI24" s="69"/>
      <c r="BYJ24" s="69"/>
      <c r="BYK24" s="69"/>
      <c r="BYL24" s="69"/>
      <c r="BYM24" s="69"/>
      <c r="BYN24" s="69"/>
      <c r="BYO24" s="69"/>
      <c r="BYP24" s="69"/>
      <c r="BYQ24" s="69"/>
      <c r="BYR24" s="69"/>
      <c r="BYS24" s="69"/>
      <c r="BYT24" s="69"/>
      <c r="BYU24" s="69"/>
      <c r="BYV24" s="69"/>
      <c r="BYW24" s="69"/>
      <c r="BYX24" s="69"/>
      <c r="BYY24" s="69"/>
      <c r="BYZ24" s="69"/>
      <c r="BZA24" s="69"/>
      <c r="BZB24" s="69"/>
      <c r="BZC24" s="69"/>
      <c r="BZD24" s="69"/>
      <c r="BZE24" s="69"/>
      <c r="BZF24" s="69"/>
      <c r="BZG24" s="69"/>
      <c r="BZH24" s="69"/>
      <c r="BZI24" s="69"/>
      <c r="BZJ24" s="69"/>
      <c r="BZK24" s="69"/>
      <c r="BZL24" s="69"/>
      <c r="BZM24" s="69"/>
      <c r="BZN24" s="69"/>
      <c r="BZO24" s="69"/>
      <c r="BZP24" s="69"/>
      <c r="BZQ24" s="69"/>
      <c r="BZR24" s="69"/>
      <c r="BZS24" s="69"/>
      <c r="BZT24" s="69"/>
      <c r="BZU24" s="69"/>
      <c r="BZV24" s="69"/>
      <c r="BZW24" s="69"/>
      <c r="BZX24" s="69"/>
      <c r="BZY24" s="69"/>
      <c r="BZZ24" s="69"/>
      <c r="CAA24" s="69"/>
      <c r="CAB24" s="69"/>
      <c r="CAC24" s="69"/>
      <c r="CAD24" s="69"/>
      <c r="CAE24" s="69"/>
      <c r="CAF24" s="69"/>
      <c r="CAG24" s="69"/>
      <c r="CAH24" s="69"/>
      <c r="CAI24" s="69"/>
      <c r="CAJ24" s="69"/>
      <c r="CAK24" s="69"/>
      <c r="CAL24" s="69"/>
      <c r="CAM24" s="69"/>
      <c r="CAN24" s="69"/>
      <c r="CAO24" s="69"/>
      <c r="CAP24" s="69"/>
      <c r="CAQ24" s="69"/>
      <c r="CAR24" s="69"/>
      <c r="CAS24" s="69"/>
      <c r="CAT24" s="69"/>
      <c r="CAU24" s="69"/>
      <c r="CAV24" s="69"/>
      <c r="CAW24" s="69"/>
      <c r="CAX24" s="69"/>
      <c r="CAY24" s="69"/>
      <c r="CAZ24" s="69"/>
      <c r="CBA24" s="69"/>
      <c r="CBB24" s="69"/>
      <c r="CBC24" s="69"/>
      <c r="CBD24" s="69"/>
      <c r="CBE24" s="69"/>
      <c r="CBF24" s="69"/>
      <c r="CBG24" s="69"/>
      <c r="CBH24" s="69"/>
      <c r="CBI24" s="69"/>
      <c r="CBJ24" s="69"/>
      <c r="CBK24" s="69"/>
      <c r="CBL24" s="69"/>
      <c r="CBM24" s="69"/>
      <c r="CBN24" s="69"/>
      <c r="CBO24" s="69"/>
      <c r="CBP24" s="69"/>
      <c r="CBQ24" s="69"/>
      <c r="CBR24" s="69"/>
      <c r="CBS24" s="69"/>
      <c r="CBT24" s="69"/>
      <c r="CBU24" s="69"/>
      <c r="CBV24" s="69"/>
      <c r="CBW24" s="69"/>
      <c r="CBX24" s="69"/>
      <c r="CBY24" s="69"/>
      <c r="CBZ24" s="69"/>
      <c r="CCA24" s="69"/>
      <c r="CCB24" s="69"/>
      <c r="CCC24" s="69"/>
      <c r="CCD24" s="69"/>
      <c r="CCE24" s="69"/>
      <c r="CCF24" s="69"/>
      <c r="CCG24" s="69"/>
      <c r="CCH24" s="69"/>
      <c r="CCI24" s="69"/>
      <c r="CCJ24" s="69"/>
      <c r="CCK24" s="69"/>
      <c r="CCL24" s="69"/>
      <c r="CCM24" s="69"/>
      <c r="CCN24" s="69"/>
      <c r="CCO24" s="69"/>
      <c r="CCP24" s="69"/>
      <c r="CCQ24" s="69"/>
      <c r="CCR24" s="69"/>
      <c r="CCS24" s="69"/>
      <c r="CCT24" s="69"/>
      <c r="CCU24" s="69"/>
      <c r="CCV24" s="69"/>
      <c r="CCW24" s="69"/>
      <c r="CCX24" s="69"/>
      <c r="CCY24" s="69"/>
      <c r="CCZ24" s="69"/>
      <c r="CDA24" s="69"/>
      <c r="CDB24" s="69"/>
      <c r="CDC24" s="69"/>
      <c r="CDD24" s="69"/>
      <c r="CDE24" s="69"/>
      <c r="CDF24" s="69"/>
      <c r="CDG24" s="69"/>
      <c r="CDH24" s="69"/>
      <c r="CDI24" s="69"/>
      <c r="CDJ24" s="69"/>
      <c r="CDK24" s="69"/>
      <c r="CDL24" s="69"/>
      <c r="CDM24" s="69"/>
      <c r="CDN24" s="69"/>
      <c r="CDO24" s="69"/>
      <c r="CDP24" s="69"/>
      <c r="CDQ24" s="69"/>
      <c r="CDR24" s="69"/>
      <c r="CDS24" s="69"/>
      <c r="CDT24" s="69"/>
      <c r="CDU24" s="69"/>
      <c r="CDV24" s="69"/>
      <c r="CDW24" s="69"/>
      <c r="CDX24" s="69"/>
      <c r="CDY24" s="69"/>
      <c r="CDZ24" s="69"/>
      <c r="CEA24" s="69"/>
      <c r="CEB24" s="69"/>
      <c r="CEC24" s="69"/>
      <c r="CED24" s="69"/>
      <c r="CEE24" s="69"/>
      <c r="CEF24" s="69"/>
      <c r="CEG24" s="69"/>
      <c r="CEH24" s="69"/>
      <c r="CEI24" s="69"/>
      <c r="CEJ24" s="69"/>
      <c r="CEK24" s="69"/>
      <c r="CEL24" s="69"/>
      <c r="CEM24" s="69"/>
      <c r="CEN24" s="69"/>
      <c r="CEO24" s="69"/>
      <c r="CEP24" s="69"/>
      <c r="CEQ24" s="69"/>
      <c r="CER24" s="69"/>
      <c r="CES24" s="69"/>
      <c r="CET24" s="69"/>
      <c r="CEU24" s="69"/>
      <c r="CEV24" s="69"/>
      <c r="CEW24" s="69"/>
      <c r="CEX24" s="69"/>
      <c r="CEY24" s="69"/>
      <c r="CEZ24" s="69"/>
      <c r="CFA24" s="69"/>
      <c r="CFB24" s="69"/>
      <c r="CFC24" s="69"/>
      <c r="CFD24" s="69"/>
      <c r="CFE24" s="69"/>
      <c r="CFF24" s="69"/>
      <c r="CFG24" s="69"/>
      <c r="CFH24" s="69"/>
      <c r="CFI24" s="69"/>
      <c r="CFJ24" s="69"/>
      <c r="CFK24" s="69"/>
      <c r="CFL24" s="69"/>
      <c r="CFM24" s="69"/>
      <c r="CFN24" s="69"/>
      <c r="CFO24" s="69"/>
      <c r="CFP24" s="69"/>
      <c r="CFQ24" s="69"/>
      <c r="CFR24" s="69"/>
      <c r="CFS24" s="69"/>
      <c r="CFT24" s="69"/>
      <c r="CFU24" s="69"/>
      <c r="CFV24" s="69"/>
      <c r="CFW24" s="69"/>
      <c r="CFX24" s="69"/>
      <c r="CFY24" s="69"/>
      <c r="CFZ24" s="69"/>
      <c r="CGA24" s="69"/>
      <c r="CGB24" s="69"/>
      <c r="CGC24" s="69"/>
      <c r="CGD24" s="69"/>
      <c r="CGE24" s="69"/>
      <c r="CGF24" s="69"/>
      <c r="CGG24" s="69"/>
      <c r="CGH24" s="69"/>
      <c r="CGI24" s="69"/>
      <c r="CGJ24" s="69"/>
      <c r="CGK24" s="69"/>
      <c r="CGL24" s="69"/>
      <c r="CGM24" s="69"/>
      <c r="CGN24" s="69"/>
      <c r="CGO24" s="69"/>
      <c r="CGP24" s="69"/>
      <c r="CGQ24" s="69"/>
      <c r="CGR24" s="69"/>
      <c r="CGS24" s="69"/>
      <c r="CGT24" s="69"/>
      <c r="CGU24" s="69"/>
      <c r="CGV24" s="69"/>
      <c r="CGW24" s="69"/>
      <c r="CGX24" s="69"/>
      <c r="CGY24" s="69"/>
      <c r="CGZ24" s="69"/>
      <c r="CHA24" s="69"/>
      <c r="CHB24" s="69"/>
      <c r="CHC24" s="69"/>
      <c r="CHD24" s="69"/>
      <c r="CHE24" s="69"/>
      <c r="CHF24" s="69"/>
      <c r="CHG24" s="69"/>
      <c r="CHH24" s="69"/>
      <c r="CHI24" s="69"/>
      <c r="CHJ24" s="69"/>
      <c r="CHK24" s="69"/>
      <c r="CHL24" s="69"/>
      <c r="CHM24" s="69"/>
      <c r="CHN24" s="69"/>
      <c r="CHO24" s="69"/>
      <c r="CHP24" s="69"/>
      <c r="CHQ24" s="69"/>
      <c r="CHR24" s="69"/>
      <c r="CHS24" s="69"/>
      <c r="CHT24" s="69"/>
      <c r="CHU24" s="69"/>
      <c r="CHV24" s="69"/>
      <c r="CHW24" s="69"/>
      <c r="CHX24" s="69"/>
      <c r="CHY24" s="69"/>
      <c r="CHZ24" s="69"/>
      <c r="CIA24" s="69"/>
      <c r="CIB24" s="69"/>
      <c r="CIC24" s="69"/>
      <c r="CID24" s="69"/>
      <c r="CIE24" s="69"/>
      <c r="CIF24" s="69"/>
      <c r="CIG24" s="69"/>
      <c r="CIH24" s="69"/>
      <c r="CII24" s="69"/>
      <c r="CIJ24" s="69"/>
      <c r="CIK24" s="69"/>
      <c r="CIL24" s="69"/>
      <c r="CIM24" s="69"/>
      <c r="CIN24" s="69"/>
      <c r="CIO24" s="69"/>
      <c r="CIP24" s="69"/>
      <c r="CIQ24" s="69"/>
      <c r="CIR24" s="69"/>
      <c r="CIS24" s="69"/>
      <c r="CIT24" s="69"/>
      <c r="CIU24" s="69"/>
      <c r="CIV24" s="69"/>
      <c r="CIW24" s="69"/>
      <c r="CIX24" s="69"/>
      <c r="CIY24" s="69"/>
      <c r="CIZ24" s="69"/>
      <c r="CJA24" s="69"/>
      <c r="CJB24" s="69"/>
      <c r="CJC24" s="69"/>
      <c r="CJD24" s="69"/>
      <c r="CJE24" s="69"/>
      <c r="CJF24" s="69"/>
      <c r="CJG24" s="69"/>
      <c r="CJH24" s="69"/>
      <c r="CJI24" s="69"/>
      <c r="CJJ24" s="69"/>
      <c r="CJK24" s="69"/>
      <c r="CJL24" s="69"/>
      <c r="CJM24" s="69"/>
      <c r="CJN24" s="69"/>
      <c r="CJO24" s="69"/>
      <c r="CJP24" s="69"/>
      <c r="CJQ24" s="69"/>
      <c r="CJR24" s="69"/>
      <c r="CJS24" s="69"/>
      <c r="CJT24" s="69"/>
      <c r="CJU24" s="69"/>
      <c r="CJV24" s="69"/>
      <c r="CJW24" s="69"/>
      <c r="CJX24" s="69"/>
      <c r="CJY24" s="69"/>
      <c r="CJZ24" s="69"/>
      <c r="CKA24" s="69"/>
      <c r="CKB24" s="69"/>
      <c r="CKC24" s="69"/>
      <c r="CKD24" s="69"/>
      <c r="CKE24" s="69"/>
      <c r="CKF24" s="69"/>
      <c r="CKG24" s="69"/>
      <c r="CKH24" s="69"/>
      <c r="CKI24" s="69"/>
      <c r="CKJ24" s="69"/>
      <c r="CKK24" s="69"/>
      <c r="CKL24" s="69"/>
      <c r="CKM24" s="69"/>
      <c r="CKN24" s="69"/>
      <c r="CKO24" s="69"/>
      <c r="CKP24" s="69"/>
      <c r="CKQ24" s="69"/>
      <c r="CKR24" s="69"/>
      <c r="CKS24" s="69"/>
      <c r="CKT24" s="69"/>
      <c r="CKU24" s="69"/>
      <c r="CKV24" s="69"/>
      <c r="CKW24" s="69"/>
      <c r="CKX24" s="69"/>
      <c r="CKY24" s="69"/>
      <c r="CKZ24" s="69"/>
      <c r="CLA24" s="69"/>
      <c r="CLB24" s="69"/>
      <c r="CLC24" s="69"/>
      <c r="CLD24" s="69"/>
      <c r="CLE24" s="69"/>
      <c r="CLF24" s="69"/>
      <c r="CLG24" s="69"/>
      <c r="CLH24" s="69"/>
      <c r="CLI24" s="69"/>
      <c r="CLJ24" s="69"/>
      <c r="CLK24" s="69"/>
      <c r="CLL24" s="69"/>
      <c r="CLM24" s="69"/>
      <c r="CLN24" s="69"/>
      <c r="CLO24" s="69"/>
      <c r="CLP24" s="69"/>
      <c r="CLQ24" s="69"/>
      <c r="CLR24" s="69"/>
      <c r="CLS24" s="69"/>
      <c r="CLT24" s="69"/>
      <c r="CLU24" s="69"/>
      <c r="CLV24" s="69"/>
      <c r="CLW24" s="69"/>
      <c r="CLX24" s="69"/>
      <c r="CLY24" s="69"/>
      <c r="CLZ24" s="69"/>
      <c r="CMA24" s="69"/>
      <c r="CMB24" s="69"/>
      <c r="CMC24" s="69"/>
      <c r="CMD24" s="69"/>
      <c r="CME24" s="69"/>
      <c r="CMF24" s="69"/>
      <c r="CMG24" s="69"/>
      <c r="CMH24" s="69"/>
      <c r="CMI24" s="69"/>
      <c r="CMJ24" s="69"/>
      <c r="CMK24" s="69"/>
      <c r="CML24" s="69"/>
      <c r="CMM24" s="69"/>
      <c r="CMN24" s="69"/>
      <c r="CMO24" s="69"/>
      <c r="CMP24" s="69"/>
      <c r="CMQ24" s="69"/>
      <c r="CMR24" s="69"/>
      <c r="CMS24" s="69"/>
      <c r="CMT24" s="69"/>
      <c r="CMU24" s="69"/>
      <c r="CMV24" s="69"/>
      <c r="CMW24" s="69"/>
      <c r="CMX24" s="69"/>
      <c r="CMY24" s="69"/>
      <c r="CMZ24" s="69"/>
      <c r="CNA24" s="69"/>
      <c r="CNB24" s="69"/>
      <c r="CNC24" s="69"/>
      <c r="CND24" s="69"/>
      <c r="CNE24" s="69"/>
      <c r="CNF24" s="69"/>
      <c r="CNG24" s="69"/>
      <c r="CNH24" s="69"/>
      <c r="CNI24" s="69"/>
      <c r="CNJ24" s="69"/>
      <c r="CNK24" s="69"/>
      <c r="CNL24" s="69"/>
      <c r="CNM24" s="69"/>
      <c r="CNN24" s="69"/>
      <c r="CNO24" s="69"/>
      <c r="CNP24" s="69"/>
      <c r="CNQ24" s="69"/>
      <c r="CNR24" s="69"/>
      <c r="CNS24" s="69"/>
      <c r="CNT24" s="69"/>
      <c r="CNU24" s="69"/>
      <c r="CNV24" s="69"/>
      <c r="CNW24" s="69"/>
      <c r="CNX24" s="69"/>
      <c r="CNY24" s="69"/>
      <c r="CNZ24" s="69"/>
      <c r="COA24" s="69"/>
      <c r="COB24" s="69"/>
      <c r="COC24" s="69"/>
      <c r="COD24" s="69"/>
      <c r="COE24" s="69"/>
      <c r="COF24" s="69"/>
      <c r="COG24" s="69"/>
      <c r="COH24" s="69"/>
      <c r="COI24" s="69"/>
      <c r="COJ24" s="69"/>
      <c r="COK24" s="69"/>
      <c r="COL24" s="69"/>
      <c r="COM24" s="69"/>
      <c r="CON24" s="69"/>
      <c r="COO24" s="69"/>
      <c r="COP24" s="69"/>
      <c r="COQ24" s="69"/>
      <c r="COR24" s="69"/>
      <c r="COS24" s="69"/>
      <c r="COT24" s="69"/>
      <c r="COU24" s="69"/>
      <c r="COV24" s="69"/>
      <c r="COW24" s="69"/>
      <c r="COX24" s="69"/>
      <c r="COY24" s="69"/>
      <c r="COZ24" s="69"/>
      <c r="CPA24" s="69"/>
      <c r="CPB24" s="69"/>
      <c r="CPC24" s="69"/>
      <c r="CPD24" s="69"/>
      <c r="CPE24" s="69"/>
      <c r="CPF24" s="69"/>
      <c r="CPG24" s="69"/>
      <c r="CPH24" s="69"/>
      <c r="CPI24" s="69"/>
      <c r="CPJ24" s="69"/>
      <c r="CPK24" s="69"/>
      <c r="CPL24" s="69"/>
      <c r="CPM24" s="69"/>
      <c r="CPN24" s="69"/>
      <c r="CPO24" s="69"/>
      <c r="CPP24" s="69"/>
      <c r="CPQ24" s="69"/>
      <c r="CPR24" s="69"/>
      <c r="CPS24" s="69"/>
      <c r="CPT24" s="69"/>
      <c r="CPU24" s="69"/>
      <c r="CPV24" s="69"/>
      <c r="CPW24" s="69"/>
      <c r="CPX24" s="69"/>
      <c r="CPY24" s="69"/>
      <c r="CPZ24" s="69"/>
      <c r="CQA24" s="69"/>
      <c r="CQB24" s="69"/>
      <c r="CQC24" s="69"/>
      <c r="CQD24" s="69"/>
      <c r="CQE24" s="69"/>
      <c r="CQF24" s="69"/>
      <c r="CQG24" s="69"/>
      <c r="CQH24" s="69"/>
      <c r="CQI24" s="69"/>
      <c r="CQJ24" s="69"/>
      <c r="CQK24" s="69"/>
      <c r="CQL24" s="69"/>
      <c r="CQM24" s="69"/>
      <c r="CQN24" s="69"/>
      <c r="CQO24" s="69"/>
      <c r="CQP24" s="69"/>
      <c r="CQQ24" s="69"/>
      <c r="CQR24" s="69"/>
      <c r="CQS24" s="69"/>
      <c r="CQT24" s="69"/>
      <c r="CQU24" s="69"/>
      <c r="CQV24" s="69"/>
      <c r="CQW24" s="69"/>
      <c r="CQX24" s="69"/>
      <c r="CQY24" s="69"/>
      <c r="CQZ24" s="69"/>
      <c r="CRA24" s="69"/>
      <c r="CRB24" s="69"/>
      <c r="CRC24" s="69"/>
      <c r="CRD24" s="69"/>
      <c r="CRE24" s="69"/>
      <c r="CRF24" s="69"/>
      <c r="CRG24" s="69"/>
      <c r="CRH24" s="69"/>
      <c r="CRI24" s="69"/>
      <c r="CRJ24" s="69"/>
      <c r="CRK24" s="69"/>
      <c r="CRL24" s="69"/>
      <c r="CRM24" s="69"/>
      <c r="CRN24" s="69"/>
      <c r="CRO24" s="69"/>
      <c r="CRP24" s="69"/>
      <c r="CRQ24" s="69"/>
      <c r="CRR24" s="69"/>
      <c r="CRS24" s="69"/>
      <c r="CRT24" s="69"/>
      <c r="CRU24" s="69"/>
      <c r="CRV24" s="69"/>
      <c r="CRW24" s="69"/>
      <c r="CRX24" s="69"/>
      <c r="CRY24" s="69"/>
      <c r="CRZ24" s="69"/>
      <c r="CSA24" s="69"/>
      <c r="CSB24" s="69"/>
      <c r="CSC24" s="69"/>
      <c r="CSD24" s="69"/>
      <c r="CSE24" s="69"/>
      <c r="CSF24" s="69"/>
      <c r="CSG24" s="69"/>
      <c r="CSH24" s="69"/>
      <c r="CSI24" s="69"/>
      <c r="CSJ24" s="69"/>
      <c r="CSK24" s="69"/>
      <c r="CSL24" s="69"/>
      <c r="CSM24" s="69"/>
      <c r="CSN24" s="69"/>
      <c r="CSO24" s="69"/>
      <c r="CSP24" s="69"/>
      <c r="CSQ24" s="69"/>
      <c r="CSR24" s="69"/>
      <c r="CSS24" s="69"/>
      <c r="CST24" s="69"/>
      <c r="CSU24" s="69"/>
      <c r="CSV24" s="69"/>
      <c r="CSW24" s="69"/>
      <c r="CSX24" s="69"/>
      <c r="CSY24" s="69"/>
      <c r="CSZ24" s="69"/>
      <c r="CTA24" s="69"/>
      <c r="CTB24" s="69"/>
      <c r="CTC24" s="69"/>
      <c r="CTD24" s="69"/>
      <c r="CTE24" s="69"/>
      <c r="CTF24" s="69"/>
      <c r="CTG24" s="69"/>
      <c r="CTH24" s="69"/>
      <c r="CTI24" s="69"/>
      <c r="CTJ24" s="69"/>
      <c r="CTK24" s="69"/>
      <c r="CTL24" s="69"/>
      <c r="CTM24" s="69"/>
      <c r="CTN24" s="69"/>
      <c r="CTO24" s="69"/>
      <c r="CTP24" s="69"/>
      <c r="CTQ24" s="69"/>
      <c r="CTR24" s="69"/>
      <c r="CTS24" s="69"/>
      <c r="CTT24" s="69"/>
      <c r="CTU24" s="69"/>
      <c r="CTV24" s="69"/>
      <c r="CTW24" s="69"/>
      <c r="CTX24" s="69"/>
      <c r="CTY24" s="69"/>
      <c r="CTZ24" s="69"/>
      <c r="CUA24" s="69"/>
      <c r="CUB24" s="69"/>
      <c r="CUC24" s="69"/>
      <c r="CUD24" s="69"/>
      <c r="CUE24" s="69"/>
      <c r="CUF24" s="69"/>
      <c r="CUG24" s="69"/>
      <c r="CUH24" s="69"/>
      <c r="CUI24" s="69"/>
      <c r="CUJ24" s="69"/>
      <c r="CUK24" s="69"/>
      <c r="CUL24" s="69"/>
      <c r="CUM24" s="69"/>
      <c r="CUN24" s="69"/>
      <c r="CUO24" s="69"/>
      <c r="CUP24" s="69"/>
      <c r="CUQ24" s="69"/>
      <c r="CUR24" s="69"/>
      <c r="CUS24" s="69"/>
      <c r="CUT24" s="69"/>
      <c r="CUU24" s="69"/>
      <c r="CUV24" s="69"/>
      <c r="CUW24" s="69"/>
      <c r="CUX24" s="69"/>
      <c r="CUY24" s="69"/>
      <c r="CUZ24" s="69"/>
      <c r="CVA24" s="69"/>
      <c r="CVB24" s="69"/>
      <c r="CVC24" s="69"/>
      <c r="CVD24" s="69"/>
      <c r="CVE24" s="69"/>
      <c r="CVF24" s="69"/>
      <c r="CVG24" s="69"/>
      <c r="CVH24" s="69"/>
      <c r="CVI24" s="69"/>
      <c r="CVJ24" s="69"/>
      <c r="CVK24" s="69"/>
      <c r="CVL24" s="69"/>
      <c r="CVM24" s="69"/>
      <c r="CVN24" s="69"/>
      <c r="CVO24" s="69"/>
      <c r="CVP24" s="69"/>
      <c r="CVQ24" s="69"/>
      <c r="CVR24" s="69"/>
      <c r="CVS24" s="69"/>
      <c r="CVT24" s="69"/>
      <c r="CVU24" s="69"/>
      <c r="CVV24" s="69"/>
      <c r="CVW24" s="69"/>
      <c r="CVX24" s="69"/>
      <c r="CVY24" s="69"/>
      <c r="CVZ24" s="69"/>
      <c r="CWA24" s="69"/>
      <c r="CWB24" s="69"/>
      <c r="CWC24" s="69"/>
      <c r="CWD24" s="69"/>
      <c r="CWE24" s="69"/>
      <c r="CWF24" s="69"/>
      <c r="CWG24" s="69"/>
      <c r="CWH24" s="69"/>
      <c r="CWI24" s="69"/>
      <c r="CWJ24" s="69"/>
      <c r="CWK24" s="69"/>
      <c r="CWL24" s="69"/>
      <c r="CWM24" s="69"/>
      <c r="CWN24" s="69"/>
      <c r="CWO24" s="69"/>
      <c r="CWP24" s="69"/>
      <c r="CWQ24" s="69"/>
      <c r="CWR24" s="69"/>
      <c r="CWS24" s="69"/>
      <c r="CWT24" s="69"/>
      <c r="CWU24" s="69"/>
      <c r="CWV24" s="69"/>
      <c r="CWW24" s="69"/>
      <c r="CWX24" s="69"/>
      <c r="CWY24" s="69"/>
      <c r="CWZ24" s="69"/>
      <c r="CXA24" s="69"/>
      <c r="CXB24" s="69"/>
      <c r="CXC24" s="69"/>
      <c r="CXD24" s="69"/>
      <c r="CXE24" s="69"/>
      <c r="CXF24" s="69"/>
      <c r="CXG24" s="69"/>
      <c r="CXH24" s="69"/>
      <c r="CXI24" s="69"/>
      <c r="CXJ24" s="69"/>
      <c r="CXK24" s="69"/>
      <c r="CXL24" s="69"/>
      <c r="CXM24" s="69"/>
      <c r="CXN24" s="69"/>
      <c r="CXO24" s="69"/>
      <c r="CXP24" s="69"/>
      <c r="CXQ24" s="69"/>
      <c r="CXR24" s="69"/>
      <c r="CXS24" s="69"/>
      <c r="CXT24" s="69"/>
      <c r="CXU24" s="69"/>
      <c r="CXV24" s="69"/>
      <c r="CXW24" s="69"/>
      <c r="CXX24" s="69"/>
      <c r="CXY24" s="69"/>
      <c r="CXZ24" s="69"/>
      <c r="CYA24" s="69"/>
      <c r="CYB24" s="69"/>
      <c r="CYC24" s="69"/>
      <c r="CYD24" s="69"/>
      <c r="CYE24" s="69"/>
      <c r="CYF24" s="69"/>
      <c r="CYG24" s="69"/>
      <c r="CYH24" s="69"/>
      <c r="CYI24" s="69"/>
      <c r="CYJ24" s="69"/>
      <c r="CYK24" s="69"/>
      <c r="CYL24" s="69"/>
      <c r="CYM24" s="69"/>
      <c r="CYN24" s="69"/>
      <c r="CYO24" s="69"/>
      <c r="CYP24" s="69"/>
      <c r="CYQ24" s="69"/>
      <c r="CYR24" s="69"/>
      <c r="CYS24" s="69"/>
      <c r="CYT24" s="69"/>
      <c r="CYU24" s="69"/>
      <c r="CYV24" s="69"/>
      <c r="CYW24" s="69"/>
      <c r="CYX24" s="69"/>
      <c r="CYY24" s="69"/>
      <c r="CYZ24" s="69"/>
      <c r="CZA24" s="69"/>
      <c r="CZB24" s="69"/>
      <c r="CZC24" s="69"/>
      <c r="CZD24" s="69"/>
      <c r="CZE24" s="69"/>
      <c r="CZF24" s="69"/>
      <c r="CZG24" s="69"/>
      <c r="CZH24" s="69"/>
      <c r="CZI24" s="69"/>
      <c r="CZJ24" s="69"/>
      <c r="CZK24" s="69"/>
      <c r="CZL24" s="69"/>
      <c r="CZM24" s="69"/>
      <c r="CZN24" s="69"/>
      <c r="CZO24" s="69"/>
      <c r="CZP24" s="69"/>
      <c r="CZQ24" s="69"/>
      <c r="CZR24" s="69"/>
      <c r="CZS24" s="69"/>
      <c r="CZT24" s="69"/>
      <c r="CZU24" s="69"/>
      <c r="CZV24" s="69"/>
      <c r="CZW24" s="69"/>
      <c r="CZX24" s="69"/>
      <c r="CZY24" s="69"/>
      <c r="CZZ24" s="69"/>
      <c r="DAA24" s="69"/>
      <c r="DAB24" s="69"/>
      <c r="DAC24" s="69"/>
      <c r="DAD24" s="69"/>
      <c r="DAE24" s="69"/>
      <c r="DAF24" s="69"/>
      <c r="DAG24" s="69"/>
      <c r="DAH24" s="69"/>
      <c r="DAI24" s="69"/>
      <c r="DAJ24" s="69"/>
      <c r="DAK24" s="69"/>
      <c r="DAL24" s="69"/>
      <c r="DAM24" s="69"/>
      <c r="DAN24" s="69"/>
      <c r="DAO24" s="69"/>
      <c r="DAP24" s="69"/>
      <c r="DAQ24" s="69"/>
      <c r="DAR24" s="69"/>
      <c r="DAS24" s="69"/>
      <c r="DAT24" s="69"/>
      <c r="DAU24" s="69"/>
      <c r="DAV24" s="69"/>
      <c r="DAW24" s="69"/>
      <c r="DAX24" s="69"/>
      <c r="DAY24" s="69"/>
      <c r="DAZ24" s="69"/>
      <c r="DBA24" s="69"/>
      <c r="DBB24" s="69"/>
      <c r="DBC24" s="69"/>
      <c r="DBD24" s="69"/>
      <c r="DBE24" s="69"/>
      <c r="DBF24" s="69"/>
      <c r="DBG24" s="69"/>
      <c r="DBH24" s="69"/>
      <c r="DBI24" s="69"/>
      <c r="DBJ24" s="69"/>
      <c r="DBK24" s="69"/>
      <c r="DBL24" s="69"/>
      <c r="DBM24" s="69"/>
      <c r="DBN24" s="69"/>
      <c r="DBO24" s="69"/>
      <c r="DBP24" s="69"/>
      <c r="DBQ24" s="69"/>
      <c r="DBR24" s="69"/>
      <c r="DBS24" s="69"/>
      <c r="DBT24" s="69"/>
      <c r="DBU24" s="69"/>
      <c r="DBV24" s="69"/>
      <c r="DBW24" s="69"/>
      <c r="DBX24" s="69"/>
      <c r="DBY24" s="69"/>
      <c r="DBZ24" s="69"/>
      <c r="DCA24" s="69"/>
      <c r="DCB24" s="69"/>
      <c r="DCC24" s="69"/>
      <c r="DCD24" s="69"/>
      <c r="DCE24" s="69"/>
      <c r="DCF24" s="69"/>
      <c r="DCG24" s="69"/>
      <c r="DCH24" s="69"/>
      <c r="DCI24" s="69"/>
      <c r="DCJ24" s="69"/>
      <c r="DCK24" s="69"/>
      <c r="DCL24" s="69"/>
      <c r="DCM24" s="69"/>
      <c r="DCN24" s="69"/>
      <c r="DCO24" s="69"/>
      <c r="DCP24" s="69"/>
      <c r="DCQ24" s="69"/>
      <c r="DCR24" s="69"/>
      <c r="DCS24" s="69"/>
      <c r="DCT24" s="69"/>
      <c r="DCU24" s="69"/>
      <c r="DCV24" s="69"/>
      <c r="DCW24" s="69"/>
      <c r="DCX24" s="69"/>
      <c r="DCY24" s="69"/>
      <c r="DCZ24" s="69"/>
      <c r="DDA24" s="69"/>
      <c r="DDB24" s="69"/>
      <c r="DDC24" s="69"/>
      <c r="DDD24" s="69"/>
      <c r="DDE24" s="69"/>
      <c r="DDF24" s="69"/>
      <c r="DDG24" s="69"/>
      <c r="DDH24" s="69"/>
      <c r="DDI24" s="69"/>
      <c r="DDJ24" s="69"/>
      <c r="DDK24" s="69"/>
      <c r="DDL24" s="69"/>
      <c r="DDM24" s="69"/>
      <c r="DDN24" s="69"/>
      <c r="DDO24" s="69"/>
      <c r="DDP24" s="69"/>
      <c r="DDQ24" s="69"/>
      <c r="DDR24" s="69"/>
      <c r="DDS24" s="69"/>
      <c r="DDT24" s="69"/>
      <c r="DDU24" s="69"/>
      <c r="DDV24" s="69"/>
      <c r="DDW24" s="69"/>
      <c r="DDX24" s="69"/>
      <c r="DDY24" s="69"/>
      <c r="DDZ24" s="69"/>
      <c r="DEA24" s="69"/>
      <c r="DEB24" s="69"/>
      <c r="DEC24" s="69"/>
      <c r="DED24" s="69"/>
      <c r="DEE24" s="69"/>
      <c r="DEF24" s="69"/>
      <c r="DEG24" s="69"/>
      <c r="DEH24" s="69"/>
      <c r="DEI24" s="69"/>
      <c r="DEJ24" s="69"/>
      <c r="DEK24" s="69"/>
      <c r="DEL24" s="69"/>
      <c r="DEM24" s="69"/>
      <c r="DEN24" s="69"/>
      <c r="DEO24" s="69"/>
      <c r="DEP24" s="69"/>
      <c r="DEQ24" s="69"/>
      <c r="DER24" s="69"/>
      <c r="DES24" s="69"/>
      <c r="DET24" s="69"/>
      <c r="DEU24" s="69"/>
      <c r="DEV24" s="69"/>
      <c r="DEW24" s="69"/>
      <c r="DEX24" s="69"/>
      <c r="DEY24" s="69"/>
      <c r="DEZ24" s="69"/>
      <c r="DFA24" s="69"/>
      <c r="DFB24" s="69"/>
      <c r="DFC24" s="69"/>
      <c r="DFD24" s="69"/>
      <c r="DFE24" s="69"/>
      <c r="DFF24" s="69"/>
      <c r="DFG24" s="69"/>
      <c r="DFH24" s="69"/>
      <c r="DFI24" s="69"/>
      <c r="DFJ24" s="69"/>
      <c r="DFK24" s="69"/>
      <c r="DFL24" s="69"/>
      <c r="DFM24" s="69"/>
      <c r="DFN24" s="69"/>
      <c r="DFO24" s="69"/>
      <c r="DFP24" s="69"/>
      <c r="DFQ24" s="69"/>
      <c r="DFR24" s="69"/>
      <c r="DFS24" s="69"/>
      <c r="DFT24" s="69"/>
      <c r="DFU24" s="69"/>
      <c r="DFV24" s="69"/>
      <c r="DFW24" s="69"/>
      <c r="DFX24" s="69"/>
      <c r="DFY24" s="69"/>
      <c r="DFZ24" s="69"/>
      <c r="DGA24" s="69"/>
      <c r="DGB24" s="69"/>
      <c r="DGC24" s="69"/>
      <c r="DGD24" s="69"/>
      <c r="DGE24" s="69"/>
      <c r="DGF24" s="69"/>
      <c r="DGG24" s="69"/>
      <c r="DGH24" s="69"/>
      <c r="DGI24" s="69"/>
      <c r="DGJ24" s="69"/>
      <c r="DGK24" s="69"/>
      <c r="DGL24" s="69"/>
      <c r="DGM24" s="69"/>
      <c r="DGN24" s="69"/>
      <c r="DGO24" s="69"/>
      <c r="DGP24" s="69"/>
      <c r="DGQ24" s="69"/>
      <c r="DGR24" s="69"/>
      <c r="DGS24" s="69"/>
      <c r="DGT24" s="69"/>
      <c r="DGU24" s="69"/>
      <c r="DGV24" s="69"/>
      <c r="DGW24" s="69"/>
      <c r="DGX24" s="69"/>
      <c r="DGY24" s="69"/>
      <c r="DGZ24" s="69"/>
      <c r="DHA24" s="69"/>
      <c r="DHB24" s="69"/>
      <c r="DHC24" s="69"/>
      <c r="DHD24" s="69"/>
      <c r="DHE24" s="69"/>
      <c r="DHF24" s="69"/>
      <c r="DHG24" s="69"/>
      <c r="DHH24" s="69"/>
      <c r="DHI24" s="69"/>
      <c r="DHJ24" s="69"/>
      <c r="DHK24" s="69"/>
      <c r="DHL24" s="69"/>
      <c r="DHM24" s="69"/>
      <c r="DHN24" s="69"/>
      <c r="DHO24" s="69"/>
      <c r="DHP24" s="69"/>
      <c r="DHQ24" s="69"/>
      <c r="DHR24" s="69"/>
      <c r="DHS24" s="69"/>
      <c r="DHT24" s="69"/>
      <c r="DHU24" s="69"/>
      <c r="DHV24" s="69"/>
      <c r="DHW24" s="69"/>
      <c r="DHX24" s="69"/>
      <c r="DHY24" s="69"/>
      <c r="DHZ24" s="69"/>
      <c r="DIA24" s="69"/>
      <c r="DIB24" s="69"/>
      <c r="DIC24" s="69"/>
      <c r="DID24" s="69"/>
      <c r="DIE24" s="69"/>
      <c r="DIF24" s="69"/>
      <c r="DIG24" s="69"/>
      <c r="DIH24" s="69"/>
      <c r="DII24" s="69"/>
      <c r="DIJ24" s="69"/>
      <c r="DIK24" s="69"/>
      <c r="DIL24" s="69"/>
      <c r="DIM24" s="69"/>
      <c r="DIN24" s="69"/>
      <c r="DIO24" s="69"/>
      <c r="DIP24" s="69"/>
      <c r="DIQ24" s="69"/>
      <c r="DIR24" s="69"/>
      <c r="DIS24" s="69"/>
      <c r="DIT24" s="69"/>
      <c r="DIU24" s="69"/>
      <c r="DIV24" s="69"/>
      <c r="DIW24" s="69"/>
      <c r="DIX24" s="69"/>
      <c r="DIY24" s="69"/>
      <c r="DIZ24" s="69"/>
      <c r="DJA24" s="69"/>
      <c r="DJB24" s="69"/>
      <c r="DJC24" s="69"/>
      <c r="DJD24" s="69"/>
      <c r="DJE24" s="69"/>
      <c r="DJF24" s="69"/>
      <c r="DJG24" s="69"/>
      <c r="DJH24" s="69"/>
      <c r="DJI24" s="69"/>
      <c r="DJJ24" s="69"/>
      <c r="DJK24" s="69"/>
      <c r="DJL24" s="69"/>
      <c r="DJM24" s="69"/>
      <c r="DJN24" s="69"/>
      <c r="DJO24" s="69"/>
      <c r="DJP24" s="69"/>
      <c r="DJQ24" s="69"/>
      <c r="DJR24" s="69"/>
      <c r="DJS24" s="69"/>
      <c r="DJT24" s="69"/>
      <c r="DJU24" s="69"/>
      <c r="DJV24" s="69"/>
      <c r="DJW24" s="69"/>
      <c r="DJX24" s="69"/>
      <c r="DJY24" s="69"/>
      <c r="DJZ24" s="69"/>
      <c r="DKA24" s="69"/>
      <c r="DKB24" s="69"/>
      <c r="DKC24" s="69"/>
      <c r="DKD24" s="69"/>
      <c r="DKE24" s="69"/>
      <c r="DKF24" s="69"/>
      <c r="DKG24" s="69"/>
      <c r="DKH24" s="69"/>
      <c r="DKI24" s="69"/>
      <c r="DKJ24" s="69"/>
      <c r="DKK24" s="69"/>
      <c r="DKL24" s="69"/>
      <c r="DKM24" s="69"/>
      <c r="DKN24" s="69"/>
      <c r="DKO24" s="69"/>
      <c r="DKP24" s="69"/>
      <c r="DKQ24" s="69"/>
      <c r="DKR24" s="69"/>
      <c r="DKS24" s="69"/>
      <c r="DKT24" s="69"/>
      <c r="DKU24" s="69"/>
      <c r="DKV24" s="69"/>
      <c r="DKW24" s="69"/>
      <c r="DKX24" s="69"/>
      <c r="DKY24" s="69"/>
      <c r="DKZ24" s="69"/>
      <c r="DLA24" s="69"/>
      <c r="DLB24" s="69"/>
      <c r="DLC24" s="69"/>
      <c r="DLD24" s="69"/>
      <c r="DLE24" s="69"/>
      <c r="DLF24" s="69"/>
      <c r="DLG24" s="69"/>
      <c r="DLH24" s="69"/>
      <c r="DLI24" s="69"/>
      <c r="DLJ24" s="69"/>
      <c r="DLK24" s="69"/>
      <c r="DLL24" s="69"/>
      <c r="DLM24" s="69"/>
      <c r="DLN24" s="69"/>
      <c r="DLO24" s="69"/>
      <c r="DLP24" s="69"/>
      <c r="DLQ24" s="69"/>
      <c r="DLR24" s="69"/>
      <c r="DLS24" s="69"/>
      <c r="DLT24" s="69"/>
      <c r="DLU24" s="69"/>
      <c r="DLV24" s="69"/>
      <c r="DLW24" s="69"/>
      <c r="DLX24" s="69"/>
      <c r="DLY24" s="69"/>
      <c r="DLZ24" s="69"/>
      <c r="DMA24" s="69"/>
      <c r="DMB24" s="69"/>
      <c r="DMC24" s="69"/>
      <c r="DMD24" s="69"/>
      <c r="DME24" s="69"/>
      <c r="DMF24" s="69"/>
      <c r="DMG24" s="69"/>
      <c r="DMH24" s="69"/>
      <c r="DMI24" s="69"/>
      <c r="DMJ24" s="69"/>
      <c r="DMK24" s="69"/>
      <c r="DML24" s="69"/>
      <c r="DMM24" s="69"/>
      <c r="DMN24" s="69"/>
      <c r="DMO24" s="69"/>
      <c r="DMP24" s="69"/>
      <c r="DMQ24" s="69"/>
      <c r="DMR24" s="69"/>
      <c r="DMS24" s="69"/>
      <c r="DMT24" s="69"/>
      <c r="DMU24" s="69"/>
      <c r="DMV24" s="69"/>
      <c r="DMW24" s="69"/>
      <c r="DMX24" s="69"/>
      <c r="DMY24" s="69"/>
      <c r="DMZ24" s="69"/>
      <c r="DNA24" s="69"/>
      <c r="DNB24" s="69"/>
      <c r="DNC24" s="69"/>
      <c r="DND24" s="69"/>
      <c r="DNE24" s="69"/>
      <c r="DNF24" s="69"/>
      <c r="DNG24" s="69"/>
      <c r="DNH24" s="69"/>
      <c r="DNI24" s="69"/>
      <c r="DNJ24" s="69"/>
      <c r="DNK24" s="69"/>
      <c r="DNL24" s="69"/>
      <c r="DNM24" s="69"/>
      <c r="DNN24" s="69"/>
      <c r="DNO24" s="69"/>
      <c r="DNP24" s="69"/>
      <c r="DNQ24" s="69"/>
      <c r="DNR24" s="69"/>
      <c r="DNS24" s="69"/>
      <c r="DNT24" s="69"/>
      <c r="DNU24" s="69"/>
      <c r="DNV24" s="69"/>
      <c r="DNW24" s="69"/>
      <c r="DNX24" s="69"/>
      <c r="DNY24" s="69"/>
      <c r="DNZ24" s="69"/>
      <c r="DOA24" s="69"/>
      <c r="DOB24" s="69"/>
      <c r="DOC24" s="69"/>
      <c r="DOD24" s="69"/>
      <c r="DOE24" s="69"/>
      <c r="DOF24" s="69"/>
      <c r="DOG24" s="69"/>
      <c r="DOH24" s="69"/>
      <c r="DOI24" s="69"/>
      <c r="DOJ24" s="69"/>
      <c r="DOK24" s="69"/>
      <c r="DOL24" s="69"/>
      <c r="DOM24" s="69"/>
      <c r="DON24" s="69"/>
      <c r="DOO24" s="69"/>
      <c r="DOP24" s="69"/>
      <c r="DOQ24" s="69"/>
      <c r="DOR24" s="69"/>
      <c r="DOS24" s="69"/>
      <c r="DOT24" s="69"/>
      <c r="DOU24" s="69"/>
      <c r="DOV24" s="69"/>
      <c r="DOW24" s="69"/>
      <c r="DOX24" s="69"/>
      <c r="DOY24" s="69"/>
      <c r="DOZ24" s="69"/>
      <c r="DPA24" s="69"/>
      <c r="DPB24" s="69"/>
      <c r="DPC24" s="69"/>
      <c r="DPD24" s="69"/>
      <c r="DPE24" s="69"/>
      <c r="DPF24" s="69"/>
      <c r="DPG24" s="69"/>
      <c r="DPH24" s="69"/>
      <c r="DPI24" s="69"/>
      <c r="DPJ24" s="69"/>
      <c r="DPK24" s="69"/>
      <c r="DPL24" s="69"/>
      <c r="DPM24" s="69"/>
      <c r="DPN24" s="69"/>
      <c r="DPO24" s="69"/>
      <c r="DPP24" s="69"/>
      <c r="DPQ24" s="69"/>
      <c r="DPR24" s="69"/>
      <c r="DPS24" s="69"/>
      <c r="DPT24" s="69"/>
      <c r="DPU24" s="69"/>
      <c r="DPV24" s="69"/>
      <c r="DPW24" s="69"/>
      <c r="DPX24" s="69"/>
      <c r="DPY24" s="69"/>
      <c r="DPZ24" s="69"/>
      <c r="DQA24" s="69"/>
      <c r="DQB24" s="69"/>
      <c r="DQC24" s="69"/>
      <c r="DQD24" s="69"/>
      <c r="DQE24" s="69"/>
      <c r="DQF24" s="69"/>
      <c r="DQG24" s="69"/>
      <c r="DQH24" s="69"/>
      <c r="DQI24" s="69"/>
      <c r="DQJ24" s="69"/>
      <c r="DQK24" s="69"/>
      <c r="DQL24" s="69"/>
      <c r="DQM24" s="69"/>
      <c r="DQN24" s="69"/>
      <c r="DQO24" s="69"/>
      <c r="DQP24" s="69"/>
      <c r="DQQ24" s="69"/>
      <c r="DQR24" s="69"/>
      <c r="DQS24" s="69"/>
      <c r="DQT24" s="69"/>
      <c r="DQU24" s="69"/>
      <c r="DQV24" s="69"/>
      <c r="DQW24" s="69"/>
      <c r="DQX24" s="69"/>
      <c r="DQY24" s="69"/>
      <c r="DQZ24" s="69"/>
      <c r="DRA24" s="69"/>
      <c r="DRB24" s="69"/>
      <c r="DRC24" s="69"/>
      <c r="DRD24" s="69"/>
      <c r="DRE24" s="69"/>
      <c r="DRF24" s="69"/>
      <c r="DRG24" s="69"/>
      <c r="DRH24" s="69"/>
      <c r="DRI24" s="69"/>
      <c r="DRJ24" s="69"/>
      <c r="DRK24" s="69"/>
      <c r="DRL24" s="69"/>
      <c r="DRM24" s="69"/>
      <c r="DRN24" s="69"/>
      <c r="DRO24" s="69"/>
      <c r="DRP24" s="69"/>
      <c r="DRQ24" s="69"/>
      <c r="DRR24" s="69"/>
      <c r="DRS24" s="69"/>
      <c r="DRT24" s="69"/>
      <c r="DRU24" s="69"/>
      <c r="DRV24" s="69"/>
      <c r="DRW24" s="69"/>
      <c r="DRX24" s="69"/>
      <c r="DRY24" s="69"/>
      <c r="DRZ24" s="69"/>
      <c r="DSA24" s="69"/>
      <c r="DSB24" s="69"/>
      <c r="DSC24" s="69"/>
      <c r="DSD24" s="69"/>
      <c r="DSE24" s="69"/>
      <c r="DSF24" s="69"/>
      <c r="DSG24" s="69"/>
      <c r="DSH24" s="69"/>
      <c r="DSI24" s="69"/>
      <c r="DSJ24" s="69"/>
      <c r="DSK24" s="69"/>
      <c r="DSL24" s="69"/>
      <c r="DSM24" s="69"/>
      <c r="DSN24" s="69"/>
      <c r="DSO24" s="69"/>
      <c r="DSP24" s="69"/>
      <c r="DSQ24" s="69"/>
      <c r="DSR24" s="69"/>
      <c r="DSS24" s="69"/>
      <c r="DST24" s="69"/>
      <c r="DSU24" s="69"/>
      <c r="DSV24" s="69"/>
      <c r="DSW24" s="69"/>
      <c r="DSX24" s="69"/>
    </row>
    <row r="25" spans="1:3222" s="90" customFormat="1" ht="28.5" customHeight="1" x14ac:dyDescent="0.25">
      <c r="A25" s="152"/>
      <c r="B25" s="308" t="s">
        <v>90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  <c r="BRZ25" s="69"/>
      <c r="BSA25" s="69"/>
      <c r="BSB25" s="69"/>
      <c r="BSC25" s="69"/>
      <c r="BSD25" s="69"/>
      <c r="BSE25" s="69"/>
      <c r="BSF25" s="69"/>
      <c r="BSG25" s="69"/>
      <c r="BSH25" s="69"/>
      <c r="BSI25" s="69"/>
      <c r="BSJ25" s="69"/>
      <c r="BSK25" s="69"/>
      <c r="BSL25" s="69"/>
      <c r="BSM25" s="69"/>
      <c r="BSN25" s="69"/>
      <c r="BSO25" s="69"/>
      <c r="BSP25" s="69"/>
      <c r="BSQ25" s="69"/>
      <c r="BSR25" s="69"/>
      <c r="BSS25" s="69"/>
      <c r="BST25" s="69"/>
      <c r="BSU25" s="69"/>
      <c r="BSV25" s="69"/>
      <c r="BSW25" s="69"/>
      <c r="BSX25" s="69"/>
      <c r="BSY25" s="69"/>
      <c r="BSZ25" s="69"/>
      <c r="BTA25" s="69"/>
      <c r="BTB25" s="69"/>
      <c r="BTC25" s="69"/>
      <c r="BTD25" s="69"/>
      <c r="BTE25" s="69"/>
      <c r="BTF25" s="69"/>
      <c r="BTG25" s="69"/>
      <c r="BTH25" s="69"/>
      <c r="BTI25" s="69"/>
      <c r="BTJ25" s="69"/>
      <c r="BTK25" s="69"/>
      <c r="BTL25" s="69"/>
      <c r="BTM25" s="69"/>
      <c r="BTN25" s="69"/>
      <c r="BTO25" s="69"/>
      <c r="BTP25" s="69"/>
      <c r="BTQ25" s="69"/>
      <c r="BTR25" s="69"/>
      <c r="BTS25" s="69"/>
      <c r="BTT25" s="69"/>
      <c r="BTU25" s="69"/>
      <c r="BTV25" s="69"/>
      <c r="BTW25" s="69"/>
      <c r="BTX25" s="69"/>
      <c r="BTY25" s="69"/>
      <c r="BTZ25" s="69"/>
      <c r="BUA25" s="69"/>
      <c r="BUB25" s="69"/>
      <c r="BUC25" s="69"/>
      <c r="BUD25" s="69"/>
      <c r="BUE25" s="69"/>
      <c r="BUF25" s="69"/>
      <c r="BUG25" s="69"/>
      <c r="BUH25" s="69"/>
      <c r="BUI25" s="69"/>
      <c r="BUJ25" s="69"/>
      <c r="BUK25" s="69"/>
      <c r="BUL25" s="69"/>
      <c r="BUM25" s="69"/>
      <c r="BUN25" s="69"/>
      <c r="BUO25" s="69"/>
      <c r="BUP25" s="69"/>
      <c r="BUQ25" s="69"/>
      <c r="BUR25" s="69"/>
      <c r="BUS25" s="69"/>
      <c r="BUT25" s="69"/>
      <c r="BUU25" s="69"/>
      <c r="BUV25" s="69"/>
      <c r="BUW25" s="69"/>
      <c r="BUX25" s="69"/>
      <c r="BUY25" s="69"/>
      <c r="BUZ25" s="69"/>
      <c r="BVA25" s="69"/>
      <c r="BVB25" s="69"/>
      <c r="BVC25" s="69"/>
      <c r="BVD25" s="69"/>
      <c r="BVE25" s="69"/>
      <c r="BVF25" s="69"/>
      <c r="BVG25" s="69"/>
      <c r="BVH25" s="69"/>
      <c r="BVI25" s="69"/>
      <c r="BVJ25" s="69"/>
      <c r="BVK25" s="69"/>
      <c r="BVL25" s="69"/>
      <c r="BVM25" s="69"/>
      <c r="BVN25" s="69"/>
      <c r="BVO25" s="69"/>
      <c r="BVP25" s="69"/>
      <c r="BVQ25" s="69"/>
      <c r="BVR25" s="69"/>
      <c r="BVS25" s="69"/>
      <c r="BVT25" s="69"/>
      <c r="BVU25" s="69"/>
      <c r="BVV25" s="69"/>
      <c r="BVW25" s="69"/>
      <c r="BVX25" s="69"/>
      <c r="BVY25" s="69"/>
      <c r="BVZ25" s="69"/>
      <c r="BWA25" s="69"/>
      <c r="BWB25" s="69"/>
      <c r="BWC25" s="69"/>
      <c r="BWD25" s="69"/>
      <c r="BWE25" s="69"/>
      <c r="BWF25" s="69"/>
      <c r="BWG25" s="69"/>
      <c r="BWH25" s="69"/>
      <c r="BWI25" s="69"/>
      <c r="BWJ25" s="69"/>
      <c r="BWK25" s="69"/>
      <c r="BWL25" s="69"/>
      <c r="BWM25" s="69"/>
      <c r="BWN25" s="69"/>
      <c r="BWO25" s="69"/>
      <c r="BWP25" s="69"/>
      <c r="BWQ25" s="69"/>
      <c r="BWR25" s="69"/>
      <c r="BWS25" s="69"/>
      <c r="BWT25" s="69"/>
      <c r="BWU25" s="69"/>
      <c r="BWV25" s="69"/>
      <c r="BWW25" s="69"/>
      <c r="BWX25" s="69"/>
      <c r="BWY25" s="69"/>
      <c r="BWZ25" s="69"/>
      <c r="BXA25" s="69"/>
      <c r="BXB25" s="69"/>
      <c r="BXC25" s="69"/>
      <c r="BXD25" s="69"/>
      <c r="BXE25" s="69"/>
      <c r="BXF25" s="69"/>
      <c r="BXG25" s="69"/>
      <c r="BXH25" s="69"/>
      <c r="BXI25" s="69"/>
      <c r="BXJ25" s="69"/>
      <c r="BXK25" s="69"/>
      <c r="BXL25" s="69"/>
      <c r="BXM25" s="69"/>
      <c r="BXN25" s="69"/>
      <c r="BXO25" s="69"/>
      <c r="BXP25" s="69"/>
      <c r="BXQ25" s="69"/>
      <c r="BXR25" s="69"/>
      <c r="BXS25" s="69"/>
      <c r="BXT25" s="69"/>
      <c r="BXU25" s="69"/>
      <c r="BXV25" s="69"/>
      <c r="BXW25" s="69"/>
      <c r="BXX25" s="69"/>
      <c r="BXY25" s="69"/>
      <c r="BXZ25" s="69"/>
      <c r="BYA25" s="69"/>
      <c r="BYB25" s="69"/>
      <c r="BYC25" s="69"/>
      <c r="BYD25" s="69"/>
      <c r="BYE25" s="69"/>
      <c r="BYF25" s="69"/>
      <c r="BYG25" s="69"/>
      <c r="BYH25" s="69"/>
      <c r="BYI25" s="69"/>
      <c r="BYJ25" s="69"/>
      <c r="BYK25" s="69"/>
      <c r="BYL25" s="69"/>
      <c r="BYM25" s="69"/>
      <c r="BYN25" s="69"/>
      <c r="BYO25" s="69"/>
      <c r="BYP25" s="69"/>
      <c r="BYQ25" s="69"/>
      <c r="BYR25" s="69"/>
      <c r="BYS25" s="69"/>
      <c r="BYT25" s="69"/>
      <c r="BYU25" s="69"/>
      <c r="BYV25" s="69"/>
      <c r="BYW25" s="69"/>
      <c r="BYX25" s="69"/>
      <c r="BYY25" s="69"/>
      <c r="BYZ25" s="69"/>
      <c r="BZA25" s="69"/>
      <c r="BZB25" s="69"/>
      <c r="BZC25" s="69"/>
      <c r="BZD25" s="69"/>
      <c r="BZE25" s="69"/>
      <c r="BZF25" s="69"/>
      <c r="BZG25" s="69"/>
      <c r="BZH25" s="69"/>
      <c r="BZI25" s="69"/>
      <c r="BZJ25" s="69"/>
      <c r="BZK25" s="69"/>
      <c r="BZL25" s="69"/>
      <c r="BZM25" s="69"/>
      <c r="BZN25" s="69"/>
      <c r="BZO25" s="69"/>
      <c r="BZP25" s="69"/>
      <c r="BZQ25" s="69"/>
      <c r="BZR25" s="69"/>
      <c r="BZS25" s="69"/>
      <c r="BZT25" s="69"/>
      <c r="BZU25" s="69"/>
      <c r="BZV25" s="69"/>
      <c r="BZW25" s="69"/>
      <c r="BZX25" s="69"/>
      <c r="BZY25" s="69"/>
      <c r="BZZ25" s="69"/>
      <c r="CAA25" s="69"/>
      <c r="CAB25" s="69"/>
      <c r="CAC25" s="69"/>
      <c r="CAD25" s="69"/>
      <c r="CAE25" s="69"/>
      <c r="CAF25" s="69"/>
      <c r="CAG25" s="69"/>
      <c r="CAH25" s="69"/>
      <c r="CAI25" s="69"/>
      <c r="CAJ25" s="69"/>
      <c r="CAK25" s="69"/>
      <c r="CAL25" s="69"/>
      <c r="CAM25" s="69"/>
      <c r="CAN25" s="69"/>
      <c r="CAO25" s="69"/>
      <c r="CAP25" s="69"/>
      <c r="CAQ25" s="69"/>
      <c r="CAR25" s="69"/>
      <c r="CAS25" s="69"/>
      <c r="CAT25" s="69"/>
      <c r="CAU25" s="69"/>
      <c r="CAV25" s="69"/>
      <c r="CAW25" s="69"/>
      <c r="CAX25" s="69"/>
      <c r="CAY25" s="69"/>
      <c r="CAZ25" s="69"/>
      <c r="CBA25" s="69"/>
      <c r="CBB25" s="69"/>
      <c r="CBC25" s="69"/>
      <c r="CBD25" s="69"/>
      <c r="CBE25" s="69"/>
      <c r="CBF25" s="69"/>
      <c r="CBG25" s="69"/>
      <c r="CBH25" s="69"/>
      <c r="CBI25" s="69"/>
      <c r="CBJ25" s="69"/>
      <c r="CBK25" s="69"/>
      <c r="CBL25" s="69"/>
      <c r="CBM25" s="69"/>
      <c r="CBN25" s="69"/>
      <c r="CBO25" s="69"/>
      <c r="CBP25" s="69"/>
      <c r="CBQ25" s="69"/>
      <c r="CBR25" s="69"/>
      <c r="CBS25" s="69"/>
      <c r="CBT25" s="69"/>
      <c r="CBU25" s="69"/>
      <c r="CBV25" s="69"/>
      <c r="CBW25" s="69"/>
      <c r="CBX25" s="69"/>
      <c r="CBY25" s="69"/>
      <c r="CBZ25" s="69"/>
      <c r="CCA25" s="69"/>
      <c r="CCB25" s="69"/>
      <c r="CCC25" s="69"/>
      <c r="CCD25" s="69"/>
      <c r="CCE25" s="69"/>
      <c r="CCF25" s="69"/>
      <c r="CCG25" s="69"/>
      <c r="CCH25" s="69"/>
      <c r="CCI25" s="69"/>
      <c r="CCJ25" s="69"/>
      <c r="CCK25" s="69"/>
      <c r="CCL25" s="69"/>
      <c r="CCM25" s="69"/>
      <c r="CCN25" s="69"/>
      <c r="CCO25" s="69"/>
      <c r="CCP25" s="69"/>
      <c r="CCQ25" s="69"/>
      <c r="CCR25" s="69"/>
      <c r="CCS25" s="69"/>
      <c r="CCT25" s="69"/>
      <c r="CCU25" s="69"/>
      <c r="CCV25" s="69"/>
      <c r="CCW25" s="69"/>
      <c r="CCX25" s="69"/>
      <c r="CCY25" s="69"/>
      <c r="CCZ25" s="69"/>
      <c r="CDA25" s="69"/>
      <c r="CDB25" s="69"/>
      <c r="CDC25" s="69"/>
      <c r="CDD25" s="69"/>
      <c r="CDE25" s="69"/>
      <c r="CDF25" s="69"/>
      <c r="CDG25" s="69"/>
      <c r="CDH25" s="69"/>
      <c r="CDI25" s="69"/>
      <c r="CDJ25" s="69"/>
      <c r="CDK25" s="69"/>
      <c r="CDL25" s="69"/>
      <c r="CDM25" s="69"/>
      <c r="CDN25" s="69"/>
      <c r="CDO25" s="69"/>
      <c r="CDP25" s="69"/>
      <c r="CDQ25" s="69"/>
      <c r="CDR25" s="69"/>
      <c r="CDS25" s="69"/>
      <c r="CDT25" s="69"/>
      <c r="CDU25" s="69"/>
      <c r="CDV25" s="69"/>
      <c r="CDW25" s="69"/>
      <c r="CDX25" s="69"/>
      <c r="CDY25" s="69"/>
      <c r="CDZ25" s="69"/>
      <c r="CEA25" s="69"/>
      <c r="CEB25" s="69"/>
      <c r="CEC25" s="69"/>
      <c r="CED25" s="69"/>
      <c r="CEE25" s="69"/>
      <c r="CEF25" s="69"/>
      <c r="CEG25" s="69"/>
      <c r="CEH25" s="69"/>
      <c r="CEI25" s="69"/>
      <c r="CEJ25" s="69"/>
      <c r="CEK25" s="69"/>
      <c r="CEL25" s="69"/>
      <c r="CEM25" s="69"/>
      <c r="CEN25" s="69"/>
      <c r="CEO25" s="69"/>
      <c r="CEP25" s="69"/>
      <c r="CEQ25" s="69"/>
      <c r="CER25" s="69"/>
      <c r="CES25" s="69"/>
      <c r="CET25" s="69"/>
      <c r="CEU25" s="69"/>
      <c r="CEV25" s="69"/>
      <c r="CEW25" s="69"/>
      <c r="CEX25" s="69"/>
      <c r="CEY25" s="69"/>
      <c r="CEZ25" s="69"/>
      <c r="CFA25" s="69"/>
      <c r="CFB25" s="69"/>
      <c r="CFC25" s="69"/>
      <c r="CFD25" s="69"/>
      <c r="CFE25" s="69"/>
      <c r="CFF25" s="69"/>
      <c r="CFG25" s="69"/>
      <c r="CFH25" s="69"/>
      <c r="CFI25" s="69"/>
      <c r="CFJ25" s="69"/>
      <c r="CFK25" s="69"/>
      <c r="CFL25" s="69"/>
      <c r="CFM25" s="69"/>
      <c r="CFN25" s="69"/>
      <c r="CFO25" s="69"/>
      <c r="CFP25" s="69"/>
      <c r="CFQ25" s="69"/>
      <c r="CFR25" s="69"/>
      <c r="CFS25" s="69"/>
      <c r="CFT25" s="69"/>
      <c r="CFU25" s="69"/>
      <c r="CFV25" s="69"/>
      <c r="CFW25" s="69"/>
      <c r="CFX25" s="69"/>
      <c r="CFY25" s="69"/>
      <c r="CFZ25" s="69"/>
      <c r="CGA25" s="69"/>
      <c r="CGB25" s="69"/>
      <c r="CGC25" s="69"/>
      <c r="CGD25" s="69"/>
      <c r="CGE25" s="69"/>
      <c r="CGF25" s="69"/>
      <c r="CGG25" s="69"/>
      <c r="CGH25" s="69"/>
      <c r="CGI25" s="69"/>
      <c r="CGJ25" s="69"/>
      <c r="CGK25" s="69"/>
      <c r="CGL25" s="69"/>
      <c r="CGM25" s="69"/>
      <c r="CGN25" s="69"/>
      <c r="CGO25" s="69"/>
      <c r="CGP25" s="69"/>
      <c r="CGQ25" s="69"/>
      <c r="CGR25" s="69"/>
      <c r="CGS25" s="69"/>
      <c r="CGT25" s="69"/>
      <c r="CGU25" s="69"/>
      <c r="CGV25" s="69"/>
      <c r="CGW25" s="69"/>
      <c r="CGX25" s="69"/>
      <c r="CGY25" s="69"/>
      <c r="CGZ25" s="69"/>
      <c r="CHA25" s="69"/>
      <c r="CHB25" s="69"/>
      <c r="CHC25" s="69"/>
      <c r="CHD25" s="69"/>
      <c r="CHE25" s="69"/>
      <c r="CHF25" s="69"/>
      <c r="CHG25" s="69"/>
      <c r="CHH25" s="69"/>
      <c r="CHI25" s="69"/>
      <c r="CHJ25" s="69"/>
      <c r="CHK25" s="69"/>
      <c r="CHL25" s="69"/>
      <c r="CHM25" s="69"/>
      <c r="CHN25" s="69"/>
      <c r="CHO25" s="69"/>
      <c r="CHP25" s="69"/>
      <c r="CHQ25" s="69"/>
      <c r="CHR25" s="69"/>
      <c r="CHS25" s="69"/>
      <c r="CHT25" s="69"/>
      <c r="CHU25" s="69"/>
      <c r="CHV25" s="69"/>
      <c r="CHW25" s="69"/>
      <c r="CHX25" s="69"/>
      <c r="CHY25" s="69"/>
      <c r="CHZ25" s="69"/>
      <c r="CIA25" s="69"/>
      <c r="CIB25" s="69"/>
      <c r="CIC25" s="69"/>
      <c r="CID25" s="69"/>
      <c r="CIE25" s="69"/>
      <c r="CIF25" s="69"/>
      <c r="CIG25" s="69"/>
      <c r="CIH25" s="69"/>
      <c r="CII25" s="69"/>
      <c r="CIJ25" s="69"/>
      <c r="CIK25" s="69"/>
      <c r="CIL25" s="69"/>
      <c r="CIM25" s="69"/>
      <c r="CIN25" s="69"/>
      <c r="CIO25" s="69"/>
      <c r="CIP25" s="69"/>
      <c r="CIQ25" s="69"/>
      <c r="CIR25" s="69"/>
      <c r="CIS25" s="69"/>
      <c r="CIT25" s="69"/>
      <c r="CIU25" s="69"/>
      <c r="CIV25" s="69"/>
      <c r="CIW25" s="69"/>
      <c r="CIX25" s="69"/>
      <c r="CIY25" s="69"/>
      <c r="CIZ25" s="69"/>
      <c r="CJA25" s="69"/>
      <c r="CJB25" s="69"/>
      <c r="CJC25" s="69"/>
      <c r="CJD25" s="69"/>
      <c r="CJE25" s="69"/>
      <c r="CJF25" s="69"/>
      <c r="CJG25" s="69"/>
      <c r="CJH25" s="69"/>
      <c r="CJI25" s="69"/>
      <c r="CJJ25" s="69"/>
      <c r="CJK25" s="69"/>
      <c r="CJL25" s="69"/>
      <c r="CJM25" s="69"/>
      <c r="CJN25" s="69"/>
      <c r="CJO25" s="69"/>
      <c r="CJP25" s="69"/>
      <c r="CJQ25" s="69"/>
      <c r="CJR25" s="69"/>
      <c r="CJS25" s="69"/>
      <c r="CJT25" s="69"/>
      <c r="CJU25" s="69"/>
      <c r="CJV25" s="69"/>
      <c r="CJW25" s="69"/>
      <c r="CJX25" s="69"/>
      <c r="CJY25" s="69"/>
      <c r="CJZ25" s="69"/>
      <c r="CKA25" s="69"/>
      <c r="CKB25" s="69"/>
      <c r="CKC25" s="69"/>
      <c r="CKD25" s="69"/>
      <c r="CKE25" s="69"/>
      <c r="CKF25" s="69"/>
      <c r="CKG25" s="69"/>
      <c r="CKH25" s="69"/>
      <c r="CKI25" s="69"/>
      <c r="CKJ25" s="69"/>
      <c r="CKK25" s="69"/>
      <c r="CKL25" s="69"/>
      <c r="CKM25" s="69"/>
      <c r="CKN25" s="69"/>
      <c r="CKO25" s="69"/>
      <c r="CKP25" s="69"/>
      <c r="CKQ25" s="69"/>
      <c r="CKR25" s="69"/>
      <c r="CKS25" s="69"/>
      <c r="CKT25" s="69"/>
      <c r="CKU25" s="69"/>
      <c r="CKV25" s="69"/>
      <c r="CKW25" s="69"/>
      <c r="CKX25" s="69"/>
      <c r="CKY25" s="69"/>
      <c r="CKZ25" s="69"/>
      <c r="CLA25" s="69"/>
      <c r="CLB25" s="69"/>
      <c r="CLC25" s="69"/>
      <c r="CLD25" s="69"/>
      <c r="CLE25" s="69"/>
      <c r="CLF25" s="69"/>
      <c r="CLG25" s="69"/>
      <c r="CLH25" s="69"/>
      <c r="CLI25" s="69"/>
      <c r="CLJ25" s="69"/>
      <c r="CLK25" s="69"/>
      <c r="CLL25" s="69"/>
      <c r="CLM25" s="69"/>
      <c r="CLN25" s="69"/>
      <c r="CLO25" s="69"/>
      <c r="CLP25" s="69"/>
      <c r="CLQ25" s="69"/>
      <c r="CLR25" s="69"/>
      <c r="CLS25" s="69"/>
      <c r="CLT25" s="69"/>
      <c r="CLU25" s="69"/>
      <c r="CLV25" s="69"/>
      <c r="CLW25" s="69"/>
      <c r="CLX25" s="69"/>
      <c r="CLY25" s="69"/>
      <c r="CLZ25" s="69"/>
      <c r="CMA25" s="69"/>
      <c r="CMB25" s="69"/>
      <c r="CMC25" s="69"/>
      <c r="CMD25" s="69"/>
      <c r="CME25" s="69"/>
      <c r="CMF25" s="69"/>
      <c r="CMG25" s="69"/>
      <c r="CMH25" s="69"/>
      <c r="CMI25" s="69"/>
      <c r="CMJ25" s="69"/>
      <c r="CMK25" s="69"/>
      <c r="CML25" s="69"/>
      <c r="CMM25" s="69"/>
      <c r="CMN25" s="69"/>
      <c r="CMO25" s="69"/>
      <c r="CMP25" s="69"/>
      <c r="CMQ25" s="69"/>
      <c r="CMR25" s="69"/>
      <c r="CMS25" s="69"/>
      <c r="CMT25" s="69"/>
      <c r="CMU25" s="69"/>
      <c r="CMV25" s="69"/>
      <c r="CMW25" s="69"/>
      <c r="CMX25" s="69"/>
      <c r="CMY25" s="69"/>
      <c r="CMZ25" s="69"/>
      <c r="CNA25" s="69"/>
      <c r="CNB25" s="69"/>
      <c r="CNC25" s="69"/>
      <c r="CND25" s="69"/>
      <c r="CNE25" s="69"/>
      <c r="CNF25" s="69"/>
      <c r="CNG25" s="69"/>
      <c r="CNH25" s="69"/>
      <c r="CNI25" s="69"/>
      <c r="CNJ25" s="69"/>
      <c r="CNK25" s="69"/>
      <c r="CNL25" s="69"/>
      <c r="CNM25" s="69"/>
      <c r="CNN25" s="69"/>
      <c r="CNO25" s="69"/>
      <c r="CNP25" s="69"/>
      <c r="CNQ25" s="69"/>
      <c r="CNR25" s="69"/>
      <c r="CNS25" s="69"/>
      <c r="CNT25" s="69"/>
      <c r="CNU25" s="69"/>
      <c r="CNV25" s="69"/>
      <c r="CNW25" s="69"/>
      <c r="CNX25" s="69"/>
      <c r="CNY25" s="69"/>
      <c r="CNZ25" s="69"/>
      <c r="COA25" s="69"/>
      <c r="COB25" s="69"/>
      <c r="COC25" s="69"/>
      <c r="COD25" s="69"/>
      <c r="COE25" s="69"/>
      <c r="COF25" s="69"/>
      <c r="COG25" s="69"/>
      <c r="COH25" s="69"/>
      <c r="COI25" s="69"/>
      <c r="COJ25" s="69"/>
      <c r="COK25" s="69"/>
      <c r="COL25" s="69"/>
      <c r="COM25" s="69"/>
      <c r="CON25" s="69"/>
      <c r="COO25" s="69"/>
      <c r="COP25" s="69"/>
      <c r="COQ25" s="69"/>
      <c r="COR25" s="69"/>
      <c r="COS25" s="69"/>
      <c r="COT25" s="69"/>
      <c r="COU25" s="69"/>
      <c r="COV25" s="69"/>
      <c r="COW25" s="69"/>
      <c r="COX25" s="69"/>
      <c r="COY25" s="69"/>
      <c r="COZ25" s="69"/>
      <c r="CPA25" s="69"/>
      <c r="CPB25" s="69"/>
      <c r="CPC25" s="69"/>
      <c r="CPD25" s="69"/>
      <c r="CPE25" s="69"/>
      <c r="CPF25" s="69"/>
      <c r="CPG25" s="69"/>
      <c r="CPH25" s="69"/>
      <c r="CPI25" s="69"/>
      <c r="CPJ25" s="69"/>
      <c r="CPK25" s="69"/>
      <c r="CPL25" s="69"/>
      <c r="CPM25" s="69"/>
      <c r="CPN25" s="69"/>
      <c r="CPO25" s="69"/>
      <c r="CPP25" s="69"/>
      <c r="CPQ25" s="69"/>
      <c r="CPR25" s="69"/>
      <c r="CPS25" s="69"/>
      <c r="CPT25" s="69"/>
      <c r="CPU25" s="69"/>
      <c r="CPV25" s="69"/>
      <c r="CPW25" s="69"/>
      <c r="CPX25" s="69"/>
      <c r="CPY25" s="69"/>
      <c r="CPZ25" s="69"/>
      <c r="CQA25" s="69"/>
      <c r="CQB25" s="69"/>
      <c r="CQC25" s="69"/>
      <c r="CQD25" s="69"/>
      <c r="CQE25" s="69"/>
      <c r="CQF25" s="69"/>
      <c r="CQG25" s="69"/>
      <c r="CQH25" s="69"/>
      <c r="CQI25" s="69"/>
      <c r="CQJ25" s="69"/>
      <c r="CQK25" s="69"/>
      <c r="CQL25" s="69"/>
      <c r="CQM25" s="69"/>
      <c r="CQN25" s="69"/>
      <c r="CQO25" s="69"/>
      <c r="CQP25" s="69"/>
      <c r="CQQ25" s="69"/>
      <c r="CQR25" s="69"/>
      <c r="CQS25" s="69"/>
      <c r="CQT25" s="69"/>
      <c r="CQU25" s="69"/>
      <c r="CQV25" s="69"/>
      <c r="CQW25" s="69"/>
      <c r="CQX25" s="69"/>
      <c r="CQY25" s="69"/>
      <c r="CQZ25" s="69"/>
      <c r="CRA25" s="69"/>
      <c r="CRB25" s="69"/>
      <c r="CRC25" s="69"/>
      <c r="CRD25" s="69"/>
      <c r="CRE25" s="69"/>
      <c r="CRF25" s="69"/>
      <c r="CRG25" s="69"/>
      <c r="CRH25" s="69"/>
      <c r="CRI25" s="69"/>
      <c r="CRJ25" s="69"/>
      <c r="CRK25" s="69"/>
      <c r="CRL25" s="69"/>
      <c r="CRM25" s="69"/>
      <c r="CRN25" s="69"/>
      <c r="CRO25" s="69"/>
      <c r="CRP25" s="69"/>
      <c r="CRQ25" s="69"/>
      <c r="CRR25" s="69"/>
      <c r="CRS25" s="69"/>
      <c r="CRT25" s="69"/>
      <c r="CRU25" s="69"/>
      <c r="CRV25" s="69"/>
      <c r="CRW25" s="69"/>
      <c r="CRX25" s="69"/>
      <c r="CRY25" s="69"/>
      <c r="CRZ25" s="69"/>
      <c r="CSA25" s="69"/>
      <c r="CSB25" s="69"/>
      <c r="CSC25" s="69"/>
      <c r="CSD25" s="69"/>
      <c r="CSE25" s="69"/>
      <c r="CSF25" s="69"/>
      <c r="CSG25" s="69"/>
      <c r="CSH25" s="69"/>
      <c r="CSI25" s="69"/>
      <c r="CSJ25" s="69"/>
      <c r="CSK25" s="69"/>
      <c r="CSL25" s="69"/>
      <c r="CSM25" s="69"/>
      <c r="CSN25" s="69"/>
      <c r="CSO25" s="69"/>
      <c r="CSP25" s="69"/>
      <c r="CSQ25" s="69"/>
      <c r="CSR25" s="69"/>
      <c r="CSS25" s="69"/>
      <c r="CST25" s="69"/>
      <c r="CSU25" s="69"/>
      <c r="CSV25" s="69"/>
      <c r="CSW25" s="69"/>
      <c r="CSX25" s="69"/>
      <c r="CSY25" s="69"/>
      <c r="CSZ25" s="69"/>
      <c r="CTA25" s="69"/>
      <c r="CTB25" s="69"/>
      <c r="CTC25" s="69"/>
      <c r="CTD25" s="69"/>
      <c r="CTE25" s="69"/>
      <c r="CTF25" s="69"/>
      <c r="CTG25" s="69"/>
      <c r="CTH25" s="69"/>
      <c r="CTI25" s="69"/>
      <c r="CTJ25" s="69"/>
      <c r="CTK25" s="69"/>
      <c r="CTL25" s="69"/>
      <c r="CTM25" s="69"/>
      <c r="CTN25" s="69"/>
      <c r="CTO25" s="69"/>
      <c r="CTP25" s="69"/>
      <c r="CTQ25" s="69"/>
      <c r="CTR25" s="69"/>
      <c r="CTS25" s="69"/>
      <c r="CTT25" s="69"/>
      <c r="CTU25" s="69"/>
      <c r="CTV25" s="69"/>
      <c r="CTW25" s="69"/>
      <c r="CTX25" s="69"/>
      <c r="CTY25" s="69"/>
      <c r="CTZ25" s="69"/>
      <c r="CUA25" s="69"/>
      <c r="CUB25" s="69"/>
      <c r="CUC25" s="69"/>
      <c r="CUD25" s="69"/>
      <c r="CUE25" s="69"/>
      <c r="CUF25" s="69"/>
      <c r="CUG25" s="69"/>
      <c r="CUH25" s="69"/>
      <c r="CUI25" s="69"/>
      <c r="CUJ25" s="69"/>
      <c r="CUK25" s="69"/>
      <c r="CUL25" s="69"/>
      <c r="CUM25" s="69"/>
      <c r="CUN25" s="69"/>
      <c r="CUO25" s="69"/>
      <c r="CUP25" s="69"/>
      <c r="CUQ25" s="69"/>
      <c r="CUR25" s="69"/>
      <c r="CUS25" s="69"/>
      <c r="CUT25" s="69"/>
      <c r="CUU25" s="69"/>
      <c r="CUV25" s="69"/>
      <c r="CUW25" s="69"/>
      <c r="CUX25" s="69"/>
      <c r="CUY25" s="69"/>
      <c r="CUZ25" s="69"/>
      <c r="CVA25" s="69"/>
      <c r="CVB25" s="69"/>
      <c r="CVC25" s="69"/>
      <c r="CVD25" s="69"/>
      <c r="CVE25" s="69"/>
      <c r="CVF25" s="69"/>
      <c r="CVG25" s="69"/>
      <c r="CVH25" s="69"/>
      <c r="CVI25" s="69"/>
      <c r="CVJ25" s="69"/>
      <c r="CVK25" s="69"/>
      <c r="CVL25" s="69"/>
      <c r="CVM25" s="69"/>
      <c r="CVN25" s="69"/>
      <c r="CVO25" s="69"/>
      <c r="CVP25" s="69"/>
      <c r="CVQ25" s="69"/>
      <c r="CVR25" s="69"/>
      <c r="CVS25" s="69"/>
      <c r="CVT25" s="69"/>
      <c r="CVU25" s="69"/>
      <c r="CVV25" s="69"/>
      <c r="CVW25" s="69"/>
      <c r="CVX25" s="69"/>
      <c r="CVY25" s="69"/>
      <c r="CVZ25" s="69"/>
      <c r="CWA25" s="69"/>
      <c r="CWB25" s="69"/>
      <c r="CWC25" s="69"/>
      <c r="CWD25" s="69"/>
      <c r="CWE25" s="69"/>
      <c r="CWF25" s="69"/>
      <c r="CWG25" s="69"/>
      <c r="CWH25" s="69"/>
      <c r="CWI25" s="69"/>
      <c r="CWJ25" s="69"/>
      <c r="CWK25" s="69"/>
      <c r="CWL25" s="69"/>
      <c r="CWM25" s="69"/>
      <c r="CWN25" s="69"/>
      <c r="CWO25" s="69"/>
      <c r="CWP25" s="69"/>
      <c r="CWQ25" s="69"/>
      <c r="CWR25" s="69"/>
      <c r="CWS25" s="69"/>
      <c r="CWT25" s="69"/>
      <c r="CWU25" s="69"/>
      <c r="CWV25" s="69"/>
      <c r="CWW25" s="69"/>
      <c r="CWX25" s="69"/>
      <c r="CWY25" s="69"/>
      <c r="CWZ25" s="69"/>
      <c r="CXA25" s="69"/>
      <c r="CXB25" s="69"/>
      <c r="CXC25" s="69"/>
      <c r="CXD25" s="69"/>
      <c r="CXE25" s="69"/>
      <c r="CXF25" s="69"/>
      <c r="CXG25" s="69"/>
      <c r="CXH25" s="69"/>
      <c r="CXI25" s="69"/>
      <c r="CXJ25" s="69"/>
      <c r="CXK25" s="69"/>
      <c r="CXL25" s="69"/>
      <c r="CXM25" s="69"/>
      <c r="CXN25" s="69"/>
      <c r="CXO25" s="69"/>
      <c r="CXP25" s="69"/>
      <c r="CXQ25" s="69"/>
      <c r="CXR25" s="69"/>
      <c r="CXS25" s="69"/>
      <c r="CXT25" s="69"/>
      <c r="CXU25" s="69"/>
      <c r="CXV25" s="69"/>
      <c r="CXW25" s="69"/>
      <c r="CXX25" s="69"/>
      <c r="CXY25" s="69"/>
      <c r="CXZ25" s="69"/>
      <c r="CYA25" s="69"/>
      <c r="CYB25" s="69"/>
      <c r="CYC25" s="69"/>
      <c r="CYD25" s="69"/>
      <c r="CYE25" s="69"/>
      <c r="CYF25" s="69"/>
      <c r="CYG25" s="69"/>
      <c r="CYH25" s="69"/>
      <c r="CYI25" s="69"/>
      <c r="CYJ25" s="69"/>
      <c r="CYK25" s="69"/>
      <c r="CYL25" s="69"/>
      <c r="CYM25" s="69"/>
      <c r="CYN25" s="69"/>
      <c r="CYO25" s="69"/>
      <c r="CYP25" s="69"/>
      <c r="CYQ25" s="69"/>
      <c r="CYR25" s="69"/>
      <c r="CYS25" s="69"/>
      <c r="CYT25" s="69"/>
      <c r="CYU25" s="69"/>
      <c r="CYV25" s="69"/>
      <c r="CYW25" s="69"/>
      <c r="CYX25" s="69"/>
      <c r="CYY25" s="69"/>
      <c r="CYZ25" s="69"/>
      <c r="CZA25" s="69"/>
      <c r="CZB25" s="69"/>
      <c r="CZC25" s="69"/>
      <c r="CZD25" s="69"/>
      <c r="CZE25" s="69"/>
      <c r="CZF25" s="69"/>
      <c r="CZG25" s="69"/>
      <c r="CZH25" s="69"/>
      <c r="CZI25" s="69"/>
      <c r="CZJ25" s="69"/>
      <c r="CZK25" s="69"/>
      <c r="CZL25" s="69"/>
      <c r="CZM25" s="69"/>
      <c r="CZN25" s="69"/>
      <c r="CZO25" s="69"/>
      <c r="CZP25" s="69"/>
      <c r="CZQ25" s="69"/>
      <c r="CZR25" s="69"/>
      <c r="CZS25" s="69"/>
      <c r="CZT25" s="69"/>
      <c r="CZU25" s="69"/>
      <c r="CZV25" s="69"/>
      <c r="CZW25" s="69"/>
      <c r="CZX25" s="69"/>
      <c r="CZY25" s="69"/>
      <c r="CZZ25" s="69"/>
      <c r="DAA25" s="69"/>
      <c r="DAB25" s="69"/>
      <c r="DAC25" s="69"/>
      <c r="DAD25" s="69"/>
      <c r="DAE25" s="69"/>
      <c r="DAF25" s="69"/>
      <c r="DAG25" s="69"/>
      <c r="DAH25" s="69"/>
      <c r="DAI25" s="69"/>
      <c r="DAJ25" s="69"/>
      <c r="DAK25" s="69"/>
      <c r="DAL25" s="69"/>
      <c r="DAM25" s="69"/>
      <c r="DAN25" s="69"/>
      <c r="DAO25" s="69"/>
      <c r="DAP25" s="69"/>
      <c r="DAQ25" s="69"/>
      <c r="DAR25" s="69"/>
      <c r="DAS25" s="69"/>
      <c r="DAT25" s="69"/>
      <c r="DAU25" s="69"/>
      <c r="DAV25" s="69"/>
      <c r="DAW25" s="69"/>
      <c r="DAX25" s="69"/>
      <c r="DAY25" s="69"/>
      <c r="DAZ25" s="69"/>
      <c r="DBA25" s="69"/>
      <c r="DBB25" s="69"/>
      <c r="DBC25" s="69"/>
      <c r="DBD25" s="69"/>
      <c r="DBE25" s="69"/>
      <c r="DBF25" s="69"/>
      <c r="DBG25" s="69"/>
      <c r="DBH25" s="69"/>
      <c r="DBI25" s="69"/>
      <c r="DBJ25" s="69"/>
      <c r="DBK25" s="69"/>
      <c r="DBL25" s="69"/>
      <c r="DBM25" s="69"/>
      <c r="DBN25" s="69"/>
      <c r="DBO25" s="69"/>
      <c r="DBP25" s="69"/>
      <c r="DBQ25" s="69"/>
      <c r="DBR25" s="69"/>
      <c r="DBS25" s="69"/>
      <c r="DBT25" s="69"/>
      <c r="DBU25" s="69"/>
      <c r="DBV25" s="69"/>
      <c r="DBW25" s="69"/>
      <c r="DBX25" s="69"/>
      <c r="DBY25" s="69"/>
      <c r="DBZ25" s="69"/>
      <c r="DCA25" s="69"/>
      <c r="DCB25" s="69"/>
      <c r="DCC25" s="69"/>
      <c r="DCD25" s="69"/>
      <c r="DCE25" s="69"/>
      <c r="DCF25" s="69"/>
      <c r="DCG25" s="69"/>
      <c r="DCH25" s="69"/>
      <c r="DCI25" s="69"/>
      <c r="DCJ25" s="69"/>
      <c r="DCK25" s="69"/>
      <c r="DCL25" s="69"/>
      <c r="DCM25" s="69"/>
      <c r="DCN25" s="69"/>
      <c r="DCO25" s="69"/>
      <c r="DCP25" s="69"/>
      <c r="DCQ25" s="69"/>
      <c r="DCR25" s="69"/>
      <c r="DCS25" s="69"/>
      <c r="DCT25" s="69"/>
      <c r="DCU25" s="69"/>
      <c r="DCV25" s="69"/>
      <c r="DCW25" s="69"/>
      <c r="DCX25" s="69"/>
      <c r="DCY25" s="69"/>
      <c r="DCZ25" s="69"/>
      <c r="DDA25" s="69"/>
      <c r="DDB25" s="69"/>
      <c r="DDC25" s="69"/>
      <c r="DDD25" s="69"/>
      <c r="DDE25" s="69"/>
      <c r="DDF25" s="69"/>
      <c r="DDG25" s="69"/>
      <c r="DDH25" s="69"/>
      <c r="DDI25" s="69"/>
      <c r="DDJ25" s="69"/>
      <c r="DDK25" s="69"/>
      <c r="DDL25" s="69"/>
      <c r="DDM25" s="69"/>
      <c r="DDN25" s="69"/>
      <c r="DDO25" s="69"/>
      <c r="DDP25" s="69"/>
      <c r="DDQ25" s="69"/>
      <c r="DDR25" s="69"/>
      <c r="DDS25" s="69"/>
      <c r="DDT25" s="69"/>
      <c r="DDU25" s="69"/>
      <c r="DDV25" s="69"/>
      <c r="DDW25" s="69"/>
      <c r="DDX25" s="69"/>
      <c r="DDY25" s="69"/>
      <c r="DDZ25" s="69"/>
      <c r="DEA25" s="69"/>
      <c r="DEB25" s="69"/>
      <c r="DEC25" s="69"/>
      <c r="DED25" s="69"/>
      <c r="DEE25" s="69"/>
      <c r="DEF25" s="69"/>
      <c r="DEG25" s="69"/>
      <c r="DEH25" s="69"/>
      <c r="DEI25" s="69"/>
      <c r="DEJ25" s="69"/>
      <c r="DEK25" s="69"/>
      <c r="DEL25" s="69"/>
      <c r="DEM25" s="69"/>
      <c r="DEN25" s="69"/>
      <c r="DEO25" s="69"/>
      <c r="DEP25" s="69"/>
      <c r="DEQ25" s="69"/>
      <c r="DER25" s="69"/>
      <c r="DES25" s="69"/>
      <c r="DET25" s="69"/>
      <c r="DEU25" s="69"/>
      <c r="DEV25" s="69"/>
      <c r="DEW25" s="69"/>
      <c r="DEX25" s="69"/>
      <c r="DEY25" s="69"/>
      <c r="DEZ25" s="69"/>
      <c r="DFA25" s="69"/>
      <c r="DFB25" s="69"/>
      <c r="DFC25" s="69"/>
      <c r="DFD25" s="69"/>
      <c r="DFE25" s="69"/>
      <c r="DFF25" s="69"/>
      <c r="DFG25" s="69"/>
      <c r="DFH25" s="69"/>
      <c r="DFI25" s="69"/>
      <c r="DFJ25" s="69"/>
      <c r="DFK25" s="69"/>
      <c r="DFL25" s="69"/>
      <c r="DFM25" s="69"/>
      <c r="DFN25" s="69"/>
      <c r="DFO25" s="69"/>
      <c r="DFP25" s="69"/>
      <c r="DFQ25" s="69"/>
      <c r="DFR25" s="69"/>
      <c r="DFS25" s="69"/>
      <c r="DFT25" s="69"/>
      <c r="DFU25" s="69"/>
      <c r="DFV25" s="69"/>
      <c r="DFW25" s="69"/>
      <c r="DFX25" s="69"/>
      <c r="DFY25" s="69"/>
      <c r="DFZ25" s="69"/>
      <c r="DGA25" s="69"/>
      <c r="DGB25" s="69"/>
      <c r="DGC25" s="69"/>
      <c r="DGD25" s="69"/>
      <c r="DGE25" s="69"/>
      <c r="DGF25" s="69"/>
      <c r="DGG25" s="69"/>
      <c r="DGH25" s="69"/>
      <c r="DGI25" s="69"/>
      <c r="DGJ25" s="69"/>
      <c r="DGK25" s="69"/>
      <c r="DGL25" s="69"/>
      <c r="DGM25" s="69"/>
      <c r="DGN25" s="69"/>
      <c r="DGO25" s="69"/>
      <c r="DGP25" s="69"/>
      <c r="DGQ25" s="69"/>
      <c r="DGR25" s="69"/>
      <c r="DGS25" s="69"/>
      <c r="DGT25" s="69"/>
      <c r="DGU25" s="69"/>
      <c r="DGV25" s="69"/>
      <c r="DGW25" s="69"/>
      <c r="DGX25" s="69"/>
      <c r="DGY25" s="69"/>
      <c r="DGZ25" s="69"/>
      <c r="DHA25" s="69"/>
      <c r="DHB25" s="69"/>
      <c r="DHC25" s="69"/>
      <c r="DHD25" s="69"/>
      <c r="DHE25" s="69"/>
      <c r="DHF25" s="69"/>
      <c r="DHG25" s="69"/>
      <c r="DHH25" s="69"/>
      <c r="DHI25" s="69"/>
      <c r="DHJ25" s="69"/>
      <c r="DHK25" s="69"/>
      <c r="DHL25" s="69"/>
      <c r="DHM25" s="69"/>
      <c r="DHN25" s="69"/>
      <c r="DHO25" s="69"/>
      <c r="DHP25" s="69"/>
      <c r="DHQ25" s="69"/>
      <c r="DHR25" s="69"/>
      <c r="DHS25" s="69"/>
      <c r="DHT25" s="69"/>
      <c r="DHU25" s="69"/>
      <c r="DHV25" s="69"/>
      <c r="DHW25" s="69"/>
      <c r="DHX25" s="69"/>
      <c r="DHY25" s="69"/>
      <c r="DHZ25" s="69"/>
      <c r="DIA25" s="69"/>
      <c r="DIB25" s="69"/>
      <c r="DIC25" s="69"/>
      <c r="DID25" s="69"/>
      <c r="DIE25" s="69"/>
      <c r="DIF25" s="69"/>
      <c r="DIG25" s="69"/>
      <c r="DIH25" s="69"/>
      <c r="DII25" s="69"/>
      <c r="DIJ25" s="69"/>
      <c r="DIK25" s="69"/>
      <c r="DIL25" s="69"/>
      <c r="DIM25" s="69"/>
      <c r="DIN25" s="69"/>
      <c r="DIO25" s="69"/>
      <c r="DIP25" s="69"/>
      <c r="DIQ25" s="69"/>
      <c r="DIR25" s="69"/>
      <c r="DIS25" s="69"/>
      <c r="DIT25" s="69"/>
      <c r="DIU25" s="69"/>
      <c r="DIV25" s="69"/>
      <c r="DIW25" s="69"/>
      <c r="DIX25" s="69"/>
      <c r="DIY25" s="69"/>
      <c r="DIZ25" s="69"/>
      <c r="DJA25" s="69"/>
      <c r="DJB25" s="69"/>
      <c r="DJC25" s="69"/>
      <c r="DJD25" s="69"/>
      <c r="DJE25" s="69"/>
      <c r="DJF25" s="69"/>
      <c r="DJG25" s="69"/>
      <c r="DJH25" s="69"/>
      <c r="DJI25" s="69"/>
      <c r="DJJ25" s="69"/>
      <c r="DJK25" s="69"/>
      <c r="DJL25" s="69"/>
      <c r="DJM25" s="69"/>
      <c r="DJN25" s="69"/>
      <c r="DJO25" s="69"/>
      <c r="DJP25" s="69"/>
      <c r="DJQ25" s="69"/>
      <c r="DJR25" s="69"/>
      <c r="DJS25" s="69"/>
      <c r="DJT25" s="69"/>
      <c r="DJU25" s="69"/>
      <c r="DJV25" s="69"/>
      <c r="DJW25" s="69"/>
      <c r="DJX25" s="69"/>
      <c r="DJY25" s="69"/>
      <c r="DJZ25" s="69"/>
      <c r="DKA25" s="69"/>
      <c r="DKB25" s="69"/>
      <c r="DKC25" s="69"/>
      <c r="DKD25" s="69"/>
      <c r="DKE25" s="69"/>
      <c r="DKF25" s="69"/>
      <c r="DKG25" s="69"/>
      <c r="DKH25" s="69"/>
      <c r="DKI25" s="69"/>
      <c r="DKJ25" s="69"/>
      <c r="DKK25" s="69"/>
      <c r="DKL25" s="69"/>
      <c r="DKM25" s="69"/>
      <c r="DKN25" s="69"/>
      <c r="DKO25" s="69"/>
      <c r="DKP25" s="69"/>
      <c r="DKQ25" s="69"/>
      <c r="DKR25" s="69"/>
      <c r="DKS25" s="69"/>
      <c r="DKT25" s="69"/>
      <c r="DKU25" s="69"/>
      <c r="DKV25" s="69"/>
      <c r="DKW25" s="69"/>
      <c r="DKX25" s="69"/>
      <c r="DKY25" s="69"/>
      <c r="DKZ25" s="69"/>
      <c r="DLA25" s="69"/>
      <c r="DLB25" s="69"/>
      <c r="DLC25" s="69"/>
      <c r="DLD25" s="69"/>
      <c r="DLE25" s="69"/>
      <c r="DLF25" s="69"/>
      <c r="DLG25" s="69"/>
      <c r="DLH25" s="69"/>
      <c r="DLI25" s="69"/>
      <c r="DLJ25" s="69"/>
      <c r="DLK25" s="69"/>
      <c r="DLL25" s="69"/>
      <c r="DLM25" s="69"/>
      <c r="DLN25" s="69"/>
      <c r="DLO25" s="69"/>
      <c r="DLP25" s="69"/>
      <c r="DLQ25" s="69"/>
      <c r="DLR25" s="69"/>
      <c r="DLS25" s="69"/>
      <c r="DLT25" s="69"/>
      <c r="DLU25" s="69"/>
      <c r="DLV25" s="69"/>
      <c r="DLW25" s="69"/>
      <c r="DLX25" s="69"/>
      <c r="DLY25" s="69"/>
      <c r="DLZ25" s="69"/>
      <c r="DMA25" s="69"/>
      <c r="DMB25" s="69"/>
      <c r="DMC25" s="69"/>
      <c r="DMD25" s="69"/>
      <c r="DME25" s="69"/>
      <c r="DMF25" s="69"/>
      <c r="DMG25" s="69"/>
      <c r="DMH25" s="69"/>
      <c r="DMI25" s="69"/>
      <c r="DMJ25" s="69"/>
      <c r="DMK25" s="69"/>
      <c r="DML25" s="69"/>
      <c r="DMM25" s="69"/>
      <c r="DMN25" s="69"/>
      <c r="DMO25" s="69"/>
      <c r="DMP25" s="69"/>
      <c r="DMQ25" s="69"/>
      <c r="DMR25" s="69"/>
      <c r="DMS25" s="69"/>
      <c r="DMT25" s="69"/>
      <c r="DMU25" s="69"/>
      <c r="DMV25" s="69"/>
      <c r="DMW25" s="69"/>
      <c r="DMX25" s="69"/>
      <c r="DMY25" s="69"/>
      <c r="DMZ25" s="69"/>
      <c r="DNA25" s="69"/>
      <c r="DNB25" s="69"/>
      <c r="DNC25" s="69"/>
      <c r="DND25" s="69"/>
      <c r="DNE25" s="69"/>
      <c r="DNF25" s="69"/>
      <c r="DNG25" s="69"/>
      <c r="DNH25" s="69"/>
      <c r="DNI25" s="69"/>
      <c r="DNJ25" s="69"/>
      <c r="DNK25" s="69"/>
      <c r="DNL25" s="69"/>
      <c r="DNM25" s="69"/>
      <c r="DNN25" s="69"/>
      <c r="DNO25" s="69"/>
      <c r="DNP25" s="69"/>
      <c r="DNQ25" s="69"/>
      <c r="DNR25" s="69"/>
      <c r="DNS25" s="69"/>
      <c r="DNT25" s="69"/>
      <c r="DNU25" s="69"/>
      <c r="DNV25" s="69"/>
      <c r="DNW25" s="69"/>
      <c r="DNX25" s="69"/>
      <c r="DNY25" s="69"/>
      <c r="DNZ25" s="69"/>
      <c r="DOA25" s="69"/>
      <c r="DOB25" s="69"/>
      <c r="DOC25" s="69"/>
      <c r="DOD25" s="69"/>
      <c r="DOE25" s="69"/>
      <c r="DOF25" s="69"/>
      <c r="DOG25" s="69"/>
      <c r="DOH25" s="69"/>
      <c r="DOI25" s="69"/>
      <c r="DOJ25" s="69"/>
      <c r="DOK25" s="69"/>
      <c r="DOL25" s="69"/>
      <c r="DOM25" s="69"/>
      <c r="DON25" s="69"/>
      <c r="DOO25" s="69"/>
      <c r="DOP25" s="69"/>
      <c r="DOQ25" s="69"/>
      <c r="DOR25" s="69"/>
      <c r="DOS25" s="69"/>
      <c r="DOT25" s="69"/>
      <c r="DOU25" s="69"/>
      <c r="DOV25" s="69"/>
      <c r="DOW25" s="69"/>
      <c r="DOX25" s="69"/>
      <c r="DOY25" s="69"/>
      <c r="DOZ25" s="69"/>
      <c r="DPA25" s="69"/>
      <c r="DPB25" s="69"/>
      <c r="DPC25" s="69"/>
      <c r="DPD25" s="69"/>
      <c r="DPE25" s="69"/>
      <c r="DPF25" s="69"/>
      <c r="DPG25" s="69"/>
      <c r="DPH25" s="69"/>
      <c r="DPI25" s="69"/>
      <c r="DPJ25" s="69"/>
      <c r="DPK25" s="69"/>
      <c r="DPL25" s="69"/>
      <c r="DPM25" s="69"/>
      <c r="DPN25" s="69"/>
      <c r="DPO25" s="69"/>
      <c r="DPP25" s="69"/>
      <c r="DPQ25" s="69"/>
      <c r="DPR25" s="69"/>
      <c r="DPS25" s="69"/>
      <c r="DPT25" s="69"/>
      <c r="DPU25" s="69"/>
      <c r="DPV25" s="69"/>
      <c r="DPW25" s="69"/>
      <c r="DPX25" s="69"/>
      <c r="DPY25" s="69"/>
      <c r="DPZ25" s="69"/>
      <c r="DQA25" s="69"/>
      <c r="DQB25" s="69"/>
      <c r="DQC25" s="69"/>
      <c r="DQD25" s="69"/>
      <c r="DQE25" s="69"/>
      <c r="DQF25" s="69"/>
      <c r="DQG25" s="69"/>
      <c r="DQH25" s="69"/>
      <c r="DQI25" s="69"/>
      <c r="DQJ25" s="69"/>
      <c r="DQK25" s="69"/>
      <c r="DQL25" s="69"/>
      <c r="DQM25" s="69"/>
      <c r="DQN25" s="69"/>
      <c r="DQO25" s="69"/>
      <c r="DQP25" s="69"/>
      <c r="DQQ25" s="69"/>
      <c r="DQR25" s="69"/>
      <c r="DQS25" s="69"/>
      <c r="DQT25" s="69"/>
      <c r="DQU25" s="69"/>
      <c r="DQV25" s="69"/>
      <c r="DQW25" s="69"/>
      <c r="DQX25" s="69"/>
      <c r="DQY25" s="69"/>
      <c r="DQZ25" s="69"/>
      <c r="DRA25" s="69"/>
      <c r="DRB25" s="69"/>
      <c r="DRC25" s="69"/>
      <c r="DRD25" s="69"/>
      <c r="DRE25" s="69"/>
      <c r="DRF25" s="69"/>
      <c r="DRG25" s="69"/>
      <c r="DRH25" s="69"/>
      <c r="DRI25" s="69"/>
      <c r="DRJ25" s="69"/>
      <c r="DRK25" s="69"/>
      <c r="DRL25" s="69"/>
      <c r="DRM25" s="69"/>
      <c r="DRN25" s="69"/>
      <c r="DRO25" s="69"/>
      <c r="DRP25" s="69"/>
      <c r="DRQ25" s="69"/>
      <c r="DRR25" s="69"/>
      <c r="DRS25" s="69"/>
      <c r="DRT25" s="69"/>
      <c r="DRU25" s="69"/>
      <c r="DRV25" s="69"/>
      <c r="DRW25" s="69"/>
      <c r="DRX25" s="69"/>
      <c r="DRY25" s="69"/>
      <c r="DRZ25" s="69"/>
      <c r="DSA25" s="69"/>
      <c r="DSB25" s="69"/>
      <c r="DSC25" s="69"/>
      <c r="DSD25" s="69"/>
      <c r="DSE25" s="69"/>
      <c r="DSF25" s="69"/>
      <c r="DSG25" s="69"/>
      <c r="DSH25" s="69"/>
      <c r="DSI25" s="69"/>
      <c r="DSJ25" s="69"/>
      <c r="DSK25" s="69"/>
      <c r="DSL25" s="69"/>
      <c r="DSM25" s="69"/>
      <c r="DSN25" s="69"/>
      <c r="DSO25" s="69"/>
      <c r="DSP25" s="69"/>
      <c r="DSQ25" s="69"/>
      <c r="DSR25" s="69"/>
      <c r="DSS25" s="69"/>
      <c r="DST25" s="69"/>
      <c r="DSU25" s="69"/>
      <c r="DSV25" s="69"/>
      <c r="DSW25" s="69"/>
      <c r="DSX25" s="69"/>
    </row>
    <row r="26" spans="1:3222" s="90" customFormat="1" ht="21.75" customHeight="1" x14ac:dyDescent="0.25">
      <c r="A26" s="152"/>
      <c r="B26" s="308" t="s">
        <v>66</v>
      </c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  <c r="BRZ26" s="69"/>
      <c r="BSA26" s="69"/>
      <c r="BSB26" s="69"/>
      <c r="BSC26" s="69"/>
      <c r="BSD26" s="69"/>
      <c r="BSE26" s="69"/>
      <c r="BSF26" s="69"/>
      <c r="BSG26" s="69"/>
      <c r="BSH26" s="69"/>
      <c r="BSI26" s="69"/>
      <c r="BSJ26" s="69"/>
      <c r="BSK26" s="69"/>
      <c r="BSL26" s="69"/>
      <c r="BSM26" s="69"/>
      <c r="BSN26" s="69"/>
      <c r="BSO26" s="69"/>
      <c r="BSP26" s="69"/>
      <c r="BSQ26" s="69"/>
      <c r="BSR26" s="69"/>
      <c r="BSS26" s="69"/>
      <c r="BST26" s="69"/>
      <c r="BSU26" s="69"/>
      <c r="BSV26" s="69"/>
      <c r="BSW26" s="69"/>
      <c r="BSX26" s="69"/>
      <c r="BSY26" s="69"/>
      <c r="BSZ26" s="69"/>
      <c r="BTA26" s="69"/>
      <c r="BTB26" s="69"/>
      <c r="BTC26" s="69"/>
      <c r="BTD26" s="69"/>
      <c r="BTE26" s="69"/>
      <c r="BTF26" s="69"/>
      <c r="BTG26" s="69"/>
      <c r="BTH26" s="69"/>
      <c r="BTI26" s="69"/>
      <c r="BTJ26" s="69"/>
      <c r="BTK26" s="69"/>
      <c r="BTL26" s="69"/>
      <c r="BTM26" s="69"/>
      <c r="BTN26" s="69"/>
      <c r="BTO26" s="69"/>
      <c r="BTP26" s="69"/>
      <c r="BTQ26" s="69"/>
      <c r="BTR26" s="69"/>
      <c r="BTS26" s="69"/>
      <c r="BTT26" s="69"/>
      <c r="BTU26" s="69"/>
      <c r="BTV26" s="69"/>
      <c r="BTW26" s="69"/>
      <c r="BTX26" s="69"/>
      <c r="BTY26" s="69"/>
      <c r="BTZ26" s="69"/>
      <c r="BUA26" s="69"/>
      <c r="BUB26" s="69"/>
      <c r="BUC26" s="69"/>
      <c r="BUD26" s="69"/>
      <c r="BUE26" s="69"/>
      <c r="BUF26" s="69"/>
      <c r="BUG26" s="69"/>
      <c r="BUH26" s="69"/>
      <c r="BUI26" s="69"/>
      <c r="BUJ26" s="69"/>
      <c r="BUK26" s="69"/>
      <c r="BUL26" s="69"/>
      <c r="BUM26" s="69"/>
      <c r="BUN26" s="69"/>
      <c r="BUO26" s="69"/>
      <c r="BUP26" s="69"/>
      <c r="BUQ26" s="69"/>
      <c r="BUR26" s="69"/>
      <c r="BUS26" s="69"/>
      <c r="BUT26" s="69"/>
      <c r="BUU26" s="69"/>
      <c r="BUV26" s="69"/>
      <c r="BUW26" s="69"/>
      <c r="BUX26" s="69"/>
      <c r="BUY26" s="69"/>
      <c r="BUZ26" s="69"/>
      <c r="BVA26" s="69"/>
      <c r="BVB26" s="69"/>
      <c r="BVC26" s="69"/>
      <c r="BVD26" s="69"/>
      <c r="BVE26" s="69"/>
      <c r="BVF26" s="69"/>
      <c r="BVG26" s="69"/>
      <c r="BVH26" s="69"/>
      <c r="BVI26" s="69"/>
      <c r="BVJ26" s="69"/>
      <c r="BVK26" s="69"/>
      <c r="BVL26" s="69"/>
      <c r="BVM26" s="69"/>
      <c r="BVN26" s="69"/>
      <c r="BVO26" s="69"/>
      <c r="BVP26" s="69"/>
      <c r="BVQ26" s="69"/>
      <c r="BVR26" s="69"/>
      <c r="BVS26" s="69"/>
      <c r="BVT26" s="69"/>
      <c r="BVU26" s="69"/>
      <c r="BVV26" s="69"/>
      <c r="BVW26" s="69"/>
      <c r="BVX26" s="69"/>
      <c r="BVY26" s="69"/>
      <c r="BVZ26" s="69"/>
      <c r="BWA26" s="69"/>
      <c r="BWB26" s="69"/>
      <c r="BWC26" s="69"/>
      <c r="BWD26" s="69"/>
      <c r="BWE26" s="69"/>
      <c r="BWF26" s="69"/>
      <c r="BWG26" s="69"/>
      <c r="BWH26" s="69"/>
      <c r="BWI26" s="69"/>
      <c r="BWJ26" s="69"/>
      <c r="BWK26" s="69"/>
      <c r="BWL26" s="69"/>
      <c r="BWM26" s="69"/>
      <c r="BWN26" s="69"/>
      <c r="BWO26" s="69"/>
      <c r="BWP26" s="69"/>
      <c r="BWQ26" s="69"/>
      <c r="BWR26" s="69"/>
      <c r="BWS26" s="69"/>
      <c r="BWT26" s="69"/>
      <c r="BWU26" s="69"/>
      <c r="BWV26" s="69"/>
      <c r="BWW26" s="69"/>
      <c r="BWX26" s="69"/>
      <c r="BWY26" s="69"/>
      <c r="BWZ26" s="69"/>
      <c r="BXA26" s="69"/>
      <c r="BXB26" s="69"/>
      <c r="BXC26" s="69"/>
      <c r="BXD26" s="69"/>
      <c r="BXE26" s="69"/>
      <c r="BXF26" s="69"/>
      <c r="BXG26" s="69"/>
      <c r="BXH26" s="69"/>
      <c r="BXI26" s="69"/>
      <c r="BXJ26" s="69"/>
      <c r="BXK26" s="69"/>
      <c r="BXL26" s="69"/>
      <c r="BXM26" s="69"/>
      <c r="BXN26" s="69"/>
      <c r="BXO26" s="69"/>
      <c r="BXP26" s="69"/>
      <c r="BXQ26" s="69"/>
      <c r="BXR26" s="69"/>
      <c r="BXS26" s="69"/>
      <c r="BXT26" s="69"/>
      <c r="BXU26" s="69"/>
      <c r="BXV26" s="69"/>
      <c r="BXW26" s="69"/>
      <c r="BXX26" s="69"/>
      <c r="BXY26" s="69"/>
      <c r="BXZ26" s="69"/>
      <c r="BYA26" s="69"/>
      <c r="BYB26" s="69"/>
      <c r="BYC26" s="69"/>
      <c r="BYD26" s="69"/>
      <c r="BYE26" s="69"/>
      <c r="BYF26" s="69"/>
      <c r="BYG26" s="69"/>
      <c r="BYH26" s="69"/>
      <c r="BYI26" s="69"/>
      <c r="BYJ26" s="69"/>
      <c r="BYK26" s="69"/>
      <c r="BYL26" s="69"/>
      <c r="BYM26" s="69"/>
      <c r="BYN26" s="69"/>
      <c r="BYO26" s="69"/>
      <c r="BYP26" s="69"/>
      <c r="BYQ26" s="69"/>
      <c r="BYR26" s="69"/>
      <c r="BYS26" s="69"/>
      <c r="BYT26" s="69"/>
      <c r="BYU26" s="69"/>
      <c r="BYV26" s="69"/>
      <c r="BYW26" s="69"/>
      <c r="BYX26" s="69"/>
      <c r="BYY26" s="69"/>
      <c r="BYZ26" s="69"/>
      <c r="BZA26" s="69"/>
      <c r="BZB26" s="69"/>
      <c r="BZC26" s="69"/>
      <c r="BZD26" s="69"/>
      <c r="BZE26" s="69"/>
      <c r="BZF26" s="69"/>
      <c r="BZG26" s="69"/>
      <c r="BZH26" s="69"/>
      <c r="BZI26" s="69"/>
      <c r="BZJ26" s="69"/>
      <c r="BZK26" s="69"/>
      <c r="BZL26" s="69"/>
      <c r="BZM26" s="69"/>
      <c r="BZN26" s="69"/>
      <c r="BZO26" s="69"/>
      <c r="BZP26" s="69"/>
      <c r="BZQ26" s="69"/>
      <c r="BZR26" s="69"/>
      <c r="BZS26" s="69"/>
      <c r="BZT26" s="69"/>
      <c r="BZU26" s="69"/>
      <c r="BZV26" s="69"/>
      <c r="BZW26" s="69"/>
      <c r="BZX26" s="69"/>
      <c r="BZY26" s="69"/>
      <c r="BZZ26" s="69"/>
      <c r="CAA26" s="69"/>
      <c r="CAB26" s="69"/>
      <c r="CAC26" s="69"/>
      <c r="CAD26" s="69"/>
      <c r="CAE26" s="69"/>
      <c r="CAF26" s="69"/>
      <c r="CAG26" s="69"/>
      <c r="CAH26" s="69"/>
      <c r="CAI26" s="69"/>
      <c r="CAJ26" s="69"/>
      <c r="CAK26" s="69"/>
      <c r="CAL26" s="69"/>
      <c r="CAM26" s="69"/>
      <c r="CAN26" s="69"/>
      <c r="CAO26" s="69"/>
      <c r="CAP26" s="69"/>
      <c r="CAQ26" s="69"/>
      <c r="CAR26" s="69"/>
      <c r="CAS26" s="69"/>
      <c r="CAT26" s="69"/>
      <c r="CAU26" s="69"/>
      <c r="CAV26" s="69"/>
      <c r="CAW26" s="69"/>
      <c r="CAX26" s="69"/>
      <c r="CAY26" s="69"/>
      <c r="CAZ26" s="69"/>
      <c r="CBA26" s="69"/>
      <c r="CBB26" s="69"/>
      <c r="CBC26" s="69"/>
      <c r="CBD26" s="69"/>
      <c r="CBE26" s="69"/>
      <c r="CBF26" s="69"/>
      <c r="CBG26" s="69"/>
      <c r="CBH26" s="69"/>
      <c r="CBI26" s="69"/>
      <c r="CBJ26" s="69"/>
      <c r="CBK26" s="69"/>
      <c r="CBL26" s="69"/>
      <c r="CBM26" s="69"/>
      <c r="CBN26" s="69"/>
      <c r="CBO26" s="69"/>
      <c r="CBP26" s="69"/>
      <c r="CBQ26" s="69"/>
      <c r="CBR26" s="69"/>
      <c r="CBS26" s="69"/>
      <c r="CBT26" s="69"/>
      <c r="CBU26" s="69"/>
      <c r="CBV26" s="69"/>
      <c r="CBW26" s="69"/>
      <c r="CBX26" s="69"/>
      <c r="CBY26" s="69"/>
      <c r="CBZ26" s="69"/>
      <c r="CCA26" s="69"/>
      <c r="CCB26" s="69"/>
      <c r="CCC26" s="69"/>
      <c r="CCD26" s="69"/>
      <c r="CCE26" s="69"/>
      <c r="CCF26" s="69"/>
      <c r="CCG26" s="69"/>
      <c r="CCH26" s="69"/>
      <c r="CCI26" s="69"/>
      <c r="CCJ26" s="69"/>
      <c r="CCK26" s="69"/>
      <c r="CCL26" s="69"/>
      <c r="CCM26" s="69"/>
      <c r="CCN26" s="69"/>
      <c r="CCO26" s="69"/>
      <c r="CCP26" s="69"/>
      <c r="CCQ26" s="69"/>
      <c r="CCR26" s="69"/>
      <c r="CCS26" s="69"/>
      <c r="CCT26" s="69"/>
      <c r="CCU26" s="69"/>
      <c r="CCV26" s="69"/>
      <c r="CCW26" s="69"/>
      <c r="CCX26" s="69"/>
      <c r="CCY26" s="69"/>
      <c r="CCZ26" s="69"/>
      <c r="CDA26" s="69"/>
      <c r="CDB26" s="69"/>
      <c r="CDC26" s="69"/>
      <c r="CDD26" s="69"/>
      <c r="CDE26" s="69"/>
      <c r="CDF26" s="69"/>
      <c r="CDG26" s="69"/>
      <c r="CDH26" s="69"/>
      <c r="CDI26" s="69"/>
      <c r="CDJ26" s="69"/>
      <c r="CDK26" s="69"/>
      <c r="CDL26" s="69"/>
      <c r="CDM26" s="69"/>
      <c r="CDN26" s="69"/>
      <c r="CDO26" s="69"/>
      <c r="CDP26" s="69"/>
      <c r="CDQ26" s="69"/>
      <c r="CDR26" s="69"/>
      <c r="CDS26" s="69"/>
      <c r="CDT26" s="69"/>
      <c r="CDU26" s="69"/>
      <c r="CDV26" s="69"/>
      <c r="CDW26" s="69"/>
      <c r="CDX26" s="69"/>
      <c r="CDY26" s="69"/>
      <c r="CDZ26" s="69"/>
      <c r="CEA26" s="69"/>
      <c r="CEB26" s="69"/>
      <c r="CEC26" s="69"/>
      <c r="CED26" s="69"/>
      <c r="CEE26" s="69"/>
      <c r="CEF26" s="69"/>
      <c r="CEG26" s="69"/>
      <c r="CEH26" s="69"/>
      <c r="CEI26" s="69"/>
      <c r="CEJ26" s="69"/>
      <c r="CEK26" s="69"/>
      <c r="CEL26" s="69"/>
      <c r="CEM26" s="69"/>
      <c r="CEN26" s="69"/>
      <c r="CEO26" s="69"/>
      <c r="CEP26" s="69"/>
      <c r="CEQ26" s="69"/>
      <c r="CER26" s="69"/>
      <c r="CES26" s="69"/>
      <c r="CET26" s="69"/>
      <c r="CEU26" s="69"/>
      <c r="CEV26" s="69"/>
      <c r="CEW26" s="69"/>
      <c r="CEX26" s="69"/>
      <c r="CEY26" s="69"/>
      <c r="CEZ26" s="69"/>
      <c r="CFA26" s="69"/>
      <c r="CFB26" s="69"/>
      <c r="CFC26" s="69"/>
      <c r="CFD26" s="69"/>
      <c r="CFE26" s="69"/>
      <c r="CFF26" s="69"/>
      <c r="CFG26" s="69"/>
      <c r="CFH26" s="69"/>
      <c r="CFI26" s="69"/>
      <c r="CFJ26" s="69"/>
      <c r="CFK26" s="69"/>
      <c r="CFL26" s="69"/>
      <c r="CFM26" s="69"/>
      <c r="CFN26" s="69"/>
      <c r="CFO26" s="69"/>
      <c r="CFP26" s="69"/>
      <c r="CFQ26" s="69"/>
      <c r="CFR26" s="69"/>
      <c r="CFS26" s="69"/>
      <c r="CFT26" s="69"/>
      <c r="CFU26" s="69"/>
      <c r="CFV26" s="69"/>
      <c r="CFW26" s="69"/>
      <c r="CFX26" s="69"/>
      <c r="CFY26" s="69"/>
      <c r="CFZ26" s="69"/>
      <c r="CGA26" s="69"/>
      <c r="CGB26" s="69"/>
      <c r="CGC26" s="69"/>
      <c r="CGD26" s="69"/>
      <c r="CGE26" s="69"/>
      <c r="CGF26" s="69"/>
      <c r="CGG26" s="69"/>
      <c r="CGH26" s="69"/>
      <c r="CGI26" s="69"/>
      <c r="CGJ26" s="69"/>
      <c r="CGK26" s="69"/>
      <c r="CGL26" s="69"/>
      <c r="CGM26" s="69"/>
      <c r="CGN26" s="69"/>
      <c r="CGO26" s="69"/>
      <c r="CGP26" s="69"/>
      <c r="CGQ26" s="69"/>
      <c r="CGR26" s="69"/>
      <c r="CGS26" s="69"/>
      <c r="CGT26" s="69"/>
      <c r="CGU26" s="69"/>
      <c r="CGV26" s="69"/>
      <c r="CGW26" s="69"/>
      <c r="CGX26" s="69"/>
      <c r="CGY26" s="69"/>
      <c r="CGZ26" s="69"/>
      <c r="CHA26" s="69"/>
      <c r="CHB26" s="69"/>
      <c r="CHC26" s="69"/>
      <c r="CHD26" s="69"/>
      <c r="CHE26" s="69"/>
      <c r="CHF26" s="69"/>
      <c r="CHG26" s="69"/>
      <c r="CHH26" s="69"/>
      <c r="CHI26" s="69"/>
      <c r="CHJ26" s="69"/>
      <c r="CHK26" s="69"/>
      <c r="CHL26" s="69"/>
      <c r="CHM26" s="69"/>
      <c r="CHN26" s="69"/>
      <c r="CHO26" s="69"/>
      <c r="CHP26" s="69"/>
      <c r="CHQ26" s="69"/>
      <c r="CHR26" s="69"/>
      <c r="CHS26" s="69"/>
      <c r="CHT26" s="69"/>
      <c r="CHU26" s="69"/>
      <c r="CHV26" s="69"/>
      <c r="CHW26" s="69"/>
      <c r="CHX26" s="69"/>
      <c r="CHY26" s="69"/>
      <c r="CHZ26" s="69"/>
      <c r="CIA26" s="69"/>
      <c r="CIB26" s="69"/>
      <c r="CIC26" s="69"/>
      <c r="CID26" s="69"/>
      <c r="CIE26" s="69"/>
      <c r="CIF26" s="69"/>
      <c r="CIG26" s="69"/>
      <c r="CIH26" s="69"/>
      <c r="CII26" s="69"/>
      <c r="CIJ26" s="69"/>
      <c r="CIK26" s="69"/>
      <c r="CIL26" s="69"/>
      <c r="CIM26" s="69"/>
      <c r="CIN26" s="69"/>
      <c r="CIO26" s="69"/>
      <c r="CIP26" s="69"/>
      <c r="CIQ26" s="69"/>
      <c r="CIR26" s="69"/>
      <c r="CIS26" s="69"/>
      <c r="CIT26" s="69"/>
      <c r="CIU26" s="69"/>
      <c r="CIV26" s="69"/>
      <c r="CIW26" s="69"/>
      <c r="CIX26" s="69"/>
      <c r="CIY26" s="69"/>
      <c r="CIZ26" s="69"/>
      <c r="CJA26" s="69"/>
      <c r="CJB26" s="69"/>
      <c r="CJC26" s="69"/>
      <c r="CJD26" s="69"/>
      <c r="CJE26" s="69"/>
      <c r="CJF26" s="69"/>
      <c r="CJG26" s="69"/>
      <c r="CJH26" s="69"/>
      <c r="CJI26" s="69"/>
      <c r="CJJ26" s="69"/>
      <c r="CJK26" s="69"/>
      <c r="CJL26" s="69"/>
      <c r="CJM26" s="69"/>
      <c r="CJN26" s="69"/>
      <c r="CJO26" s="69"/>
      <c r="CJP26" s="69"/>
      <c r="CJQ26" s="69"/>
      <c r="CJR26" s="69"/>
      <c r="CJS26" s="69"/>
      <c r="CJT26" s="69"/>
      <c r="CJU26" s="69"/>
      <c r="CJV26" s="69"/>
      <c r="CJW26" s="69"/>
      <c r="CJX26" s="69"/>
      <c r="CJY26" s="69"/>
      <c r="CJZ26" s="69"/>
      <c r="CKA26" s="69"/>
      <c r="CKB26" s="69"/>
      <c r="CKC26" s="69"/>
      <c r="CKD26" s="69"/>
      <c r="CKE26" s="69"/>
      <c r="CKF26" s="69"/>
      <c r="CKG26" s="69"/>
      <c r="CKH26" s="69"/>
      <c r="CKI26" s="69"/>
      <c r="CKJ26" s="69"/>
      <c r="CKK26" s="69"/>
      <c r="CKL26" s="69"/>
      <c r="CKM26" s="69"/>
      <c r="CKN26" s="69"/>
      <c r="CKO26" s="69"/>
      <c r="CKP26" s="69"/>
      <c r="CKQ26" s="69"/>
      <c r="CKR26" s="69"/>
      <c r="CKS26" s="69"/>
      <c r="CKT26" s="69"/>
      <c r="CKU26" s="69"/>
      <c r="CKV26" s="69"/>
      <c r="CKW26" s="69"/>
      <c r="CKX26" s="69"/>
      <c r="CKY26" s="69"/>
      <c r="CKZ26" s="69"/>
      <c r="CLA26" s="69"/>
      <c r="CLB26" s="69"/>
      <c r="CLC26" s="69"/>
      <c r="CLD26" s="69"/>
      <c r="CLE26" s="69"/>
      <c r="CLF26" s="69"/>
      <c r="CLG26" s="69"/>
      <c r="CLH26" s="69"/>
      <c r="CLI26" s="69"/>
      <c r="CLJ26" s="69"/>
      <c r="CLK26" s="69"/>
      <c r="CLL26" s="69"/>
      <c r="CLM26" s="69"/>
      <c r="CLN26" s="69"/>
      <c r="CLO26" s="69"/>
      <c r="CLP26" s="69"/>
      <c r="CLQ26" s="69"/>
      <c r="CLR26" s="69"/>
      <c r="CLS26" s="69"/>
      <c r="CLT26" s="69"/>
      <c r="CLU26" s="69"/>
      <c r="CLV26" s="69"/>
      <c r="CLW26" s="69"/>
      <c r="CLX26" s="69"/>
      <c r="CLY26" s="69"/>
      <c r="CLZ26" s="69"/>
      <c r="CMA26" s="69"/>
      <c r="CMB26" s="69"/>
      <c r="CMC26" s="69"/>
      <c r="CMD26" s="69"/>
      <c r="CME26" s="69"/>
      <c r="CMF26" s="69"/>
      <c r="CMG26" s="69"/>
      <c r="CMH26" s="69"/>
      <c r="CMI26" s="69"/>
      <c r="CMJ26" s="69"/>
      <c r="CMK26" s="69"/>
      <c r="CML26" s="69"/>
      <c r="CMM26" s="69"/>
      <c r="CMN26" s="69"/>
      <c r="CMO26" s="69"/>
      <c r="CMP26" s="69"/>
      <c r="CMQ26" s="69"/>
      <c r="CMR26" s="69"/>
      <c r="CMS26" s="69"/>
      <c r="CMT26" s="69"/>
      <c r="CMU26" s="69"/>
      <c r="CMV26" s="69"/>
      <c r="CMW26" s="69"/>
      <c r="CMX26" s="69"/>
      <c r="CMY26" s="69"/>
      <c r="CMZ26" s="69"/>
      <c r="CNA26" s="69"/>
      <c r="CNB26" s="69"/>
      <c r="CNC26" s="69"/>
      <c r="CND26" s="69"/>
      <c r="CNE26" s="69"/>
      <c r="CNF26" s="69"/>
      <c r="CNG26" s="69"/>
      <c r="CNH26" s="69"/>
      <c r="CNI26" s="69"/>
      <c r="CNJ26" s="69"/>
      <c r="CNK26" s="69"/>
      <c r="CNL26" s="69"/>
      <c r="CNM26" s="69"/>
      <c r="CNN26" s="69"/>
      <c r="CNO26" s="69"/>
      <c r="CNP26" s="69"/>
      <c r="CNQ26" s="69"/>
      <c r="CNR26" s="69"/>
      <c r="CNS26" s="69"/>
      <c r="CNT26" s="69"/>
      <c r="CNU26" s="69"/>
      <c r="CNV26" s="69"/>
      <c r="CNW26" s="69"/>
      <c r="CNX26" s="69"/>
      <c r="CNY26" s="69"/>
      <c r="CNZ26" s="69"/>
      <c r="COA26" s="69"/>
      <c r="COB26" s="69"/>
      <c r="COC26" s="69"/>
      <c r="COD26" s="69"/>
      <c r="COE26" s="69"/>
      <c r="COF26" s="69"/>
      <c r="COG26" s="69"/>
      <c r="COH26" s="69"/>
      <c r="COI26" s="69"/>
      <c r="COJ26" s="69"/>
      <c r="COK26" s="69"/>
      <c r="COL26" s="69"/>
      <c r="COM26" s="69"/>
      <c r="CON26" s="69"/>
      <c r="COO26" s="69"/>
      <c r="COP26" s="69"/>
      <c r="COQ26" s="69"/>
      <c r="COR26" s="69"/>
      <c r="COS26" s="69"/>
      <c r="COT26" s="69"/>
      <c r="COU26" s="69"/>
      <c r="COV26" s="69"/>
      <c r="COW26" s="69"/>
      <c r="COX26" s="69"/>
      <c r="COY26" s="69"/>
      <c r="COZ26" s="69"/>
      <c r="CPA26" s="69"/>
      <c r="CPB26" s="69"/>
      <c r="CPC26" s="69"/>
      <c r="CPD26" s="69"/>
      <c r="CPE26" s="69"/>
      <c r="CPF26" s="69"/>
      <c r="CPG26" s="69"/>
      <c r="CPH26" s="69"/>
      <c r="CPI26" s="69"/>
      <c r="CPJ26" s="69"/>
      <c r="CPK26" s="69"/>
      <c r="CPL26" s="69"/>
      <c r="CPM26" s="69"/>
      <c r="CPN26" s="69"/>
      <c r="CPO26" s="69"/>
      <c r="CPP26" s="69"/>
      <c r="CPQ26" s="69"/>
      <c r="CPR26" s="69"/>
      <c r="CPS26" s="69"/>
      <c r="CPT26" s="69"/>
      <c r="CPU26" s="69"/>
      <c r="CPV26" s="69"/>
      <c r="CPW26" s="69"/>
      <c r="CPX26" s="69"/>
      <c r="CPY26" s="69"/>
      <c r="CPZ26" s="69"/>
      <c r="CQA26" s="69"/>
      <c r="CQB26" s="69"/>
      <c r="CQC26" s="69"/>
      <c r="CQD26" s="69"/>
      <c r="CQE26" s="69"/>
      <c r="CQF26" s="69"/>
      <c r="CQG26" s="69"/>
      <c r="CQH26" s="69"/>
      <c r="CQI26" s="69"/>
      <c r="CQJ26" s="69"/>
      <c r="CQK26" s="69"/>
      <c r="CQL26" s="69"/>
      <c r="CQM26" s="69"/>
      <c r="CQN26" s="69"/>
      <c r="CQO26" s="69"/>
      <c r="CQP26" s="69"/>
      <c r="CQQ26" s="69"/>
      <c r="CQR26" s="69"/>
      <c r="CQS26" s="69"/>
      <c r="CQT26" s="69"/>
      <c r="CQU26" s="69"/>
      <c r="CQV26" s="69"/>
      <c r="CQW26" s="69"/>
      <c r="CQX26" s="69"/>
      <c r="CQY26" s="69"/>
      <c r="CQZ26" s="69"/>
      <c r="CRA26" s="69"/>
      <c r="CRB26" s="69"/>
      <c r="CRC26" s="69"/>
      <c r="CRD26" s="69"/>
      <c r="CRE26" s="69"/>
      <c r="CRF26" s="69"/>
      <c r="CRG26" s="69"/>
      <c r="CRH26" s="69"/>
      <c r="CRI26" s="69"/>
      <c r="CRJ26" s="69"/>
      <c r="CRK26" s="69"/>
      <c r="CRL26" s="69"/>
      <c r="CRM26" s="69"/>
      <c r="CRN26" s="69"/>
      <c r="CRO26" s="69"/>
      <c r="CRP26" s="69"/>
      <c r="CRQ26" s="69"/>
      <c r="CRR26" s="69"/>
      <c r="CRS26" s="69"/>
      <c r="CRT26" s="69"/>
      <c r="CRU26" s="69"/>
      <c r="CRV26" s="69"/>
      <c r="CRW26" s="69"/>
      <c r="CRX26" s="69"/>
      <c r="CRY26" s="69"/>
      <c r="CRZ26" s="69"/>
      <c r="CSA26" s="69"/>
      <c r="CSB26" s="69"/>
      <c r="CSC26" s="69"/>
      <c r="CSD26" s="69"/>
      <c r="CSE26" s="69"/>
      <c r="CSF26" s="69"/>
      <c r="CSG26" s="69"/>
      <c r="CSH26" s="69"/>
      <c r="CSI26" s="69"/>
      <c r="CSJ26" s="69"/>
      <c r="CSK26" s="69"/>
      <c r="CSL26" s="69"/>
      <c r="CSM26" s="69"/>
      <c r="CSN26" s="69"/>
      <c r="CSO26" s="69"/>
      <c r="CSP26" s="69"/>
      <c r="CSQ26" s="69"/>
      <c r="CSR26" s="69"/>
      <c r="CSS26" s="69"/>
      <c r="CST26" s="69"/>
      <c r="CSU26" s="69"/>
      <c r="CSV26" s="69"/>
      <c r="CSW26" s="69"/>
      <c r="CSX26" s="69"/>
      <c r="CSY26" s="69"/>
      <c r="CSZ26" s="69"/>
      <c r="CTA26" s="69"/>
      <c r="CTB26" s="69"/>
      <c r="CTC26" s="69"/>
      <c r="CTD26" s="69"/>
      <c r="CTE26" s="69"/>
      <c r="CTF26" s="69"/>
      <c r="CTG26" s="69"/>
      <c r="CTH26" s="69"/>
      <c r="CTI26" s="69"/>
      <c r="CTJ26" s="69"/>
      <c r="CTK26" s="69"/>
      <c r="CTL26" s="69"/>
      <c r="CTM26" s="69"/>
      <c r="CTN26" s="69"/>
      <c r="CTO26" s="69"/>
      <c r="CTP26" s="69"/>
      <c r="CTQ26" s="69"/>
      <c r="CTR26" s="69"/>
      <c r="CTS26" s="69"/>
      <c r="CTT26" s="69"/>
      <c r="CTU26" s="69"/>
      <c r="CTV26" s="69"/>
      <c r="CTW26" s="69"/>
      <c r="CTX26" s="69"/>
      <c r="CTY26" s="69"/>
      <c r="CTZ26" s="69"/>
      <c r="CUA26" s="69"/>
      <c r="CUB26" s="69"/>
      <c r="CUC26" s="69"/>
      <c r="CUD26" s="69"/>
      <c r="CUE26" s="69"/>
      <c r="CUF26" s="69"/>
      <c r="CUG26" s="69"/>
      <c r="CUH26" s="69"/>
      <c r="CUI26" s="69"/>
      <c r="CUJ26" s="69"/>
      <c r="CUK26" s="69"/>
      <c r="CUL26" s="69"/>
      <c r="CUM26" s="69"/>
      <c r="CUN26" s="69"/>
      <c r="CUO26" s="69"/>
      <c r="CUP26" s="69"/>
      <c r="CUQ26" s="69"/>
      <c r="CUR26" s="69"/>
      <c r="CUS26" s="69"/>
      <c r="CUT26" s="69"/>
      <c r="CUU26" s="69"/>
      <c r="CUV26" s="69"/>
      <c r="CUW26" s="69"/>
      <c r="CUX26" s="69"/>
      <c r="CUY26" s="69"/>
      <c r="CUZ26" s="69"/>
      <c r="CVA26" s="69"/>
      <c r="CVB26" s="69"/>
      <c r="CVC26" s="69"/>
      <c r="CVD26" s="69"/>
      <c r="CVE26" s="69"/>
      <c r="CVF26" s="69"/>
      <c r="CVG26" s="69"/>
      <c r="CVH26" s="69"/>
      <c r="CVI26" s="69"/>
      <c r="CVJ26" s="69"/>
      <c r="CVK26" s="69"/>
      <c r="CVL26" s="69"/>
      <c r="CVM26" s="69"/>
      <c r="CVN26" s="69"/>
      <c r="CVO26" s="69"/>
      <c r="CVP26" s="69"/>
      <c r="CVQ26" s="69"/>
      <c r="CVR26" s="69"/>
      <c r="CVS26" s="69"/>
      <c r="CVT26" s="69"/>
      <c r="CVU26" s="69"/>
      <c r="CVV26" s="69"/>
      <c r="CVW26" s="69"/>
      <c r="CVX26" s="69"/>
      <c r="CVY26" s="69"/>
      <c r="CVZ26" s="69"/>
      <c r="CWA26" s="69"/>
      <c r="CWB26" s="69"/>
      <c r="CWC26" s="69"/>
      <c r="CWD26" s="69"/>
      <c r="CWE26" s="69"/>
      <c r="CWF26" s="69"/>
      <c r="CWG26" s="69"/>
      <c r="CWH26" s="69"/>
      <c r="CWI26" s="69"/>
      <c r="CWJ26" s="69"/>
      <c r="CWK26" s="69"/>
      <c r="CWL26" s="69"/>
      <c r="CWM26" s="69"/>
      <c r="CWN26" s="69"/>
      <c r="CWO26" s="69"/>
      <c r="CWP26" s="69"/>
      <c r="CWQ26" s="69"/>
      <c r="CWR26" s="69"/>
      <c r="CWS26" s="69"/>
      <c r="CWT26" s="69"/>
      <c r="CWU26" s="69"/>
      <c r="CWV26" s="69"/>
      <c r="CWW26" s="69"/>
      <c r="CWX26" s="69"/>
      <c r="CWY26" s="69"/>
      <c r="CWZ26" s="69"/>
      <c r="CXA26" s="69"/>
      <c r="CXB26" s="69"/>
      <c r="CXC26" s="69"/>
      <c r="CXD26" s="69"/>
      <c r="CXE26" s="69"/>
      <c r="CXF26" s="69"/>
      <c r="CXG26" s="69"/>
      <c r="CXH26" s="69"/>
      <c r="CXI26" s="69"/>
      <c r="CXJ26" s="69"/>
      <c r="CXK26" s="69"/>
      <c r="CXL26" s="69"/>
      <c r="CXM26" s="69"/>
      <c r="CXN26" s="69"/>
      <c r="CXO26" s="69"/>
      <c r="CXP26" s="69"/>
      <c r="CXQ26" s="69"/>
      <c r="CXR26" s="69"/>
      <c r="CXS26" s="69"/>
      <c r="CXT26" s="69"/>
      <c r="CXU26" s="69"/>
      <c r="CXV26" s="69"/>
      <c r="CXW26" s="69"/>
      <c r="CXX26" s="69"/>
      <c r="CXY26" s="69"/>
      <c r="CXZ26" s="69"/>
      <c r="CYA26" s="69"/>
      <c r="CYB26" s="69"/>
      <c r="CYC26" s="69"/>
      <c r="CYD26" s="69"/>
      <c r="CYE26" s="69"/>
      <c r="CYF26" s="69"/>
      <c r="CYG26" s="69"/>
      <c r="CYH26" s="69"/>
      <c r="CYI26" s="69"/>
      <c r="CYJ26" s="69"/>
      <c r="CYK26" s="69"/>
      <c r="CYL26" s="69"/>
      <c r="CYM26" s="69"/>
      <c r="CYN26" s="69"/>
      <c r="CYO26" s="69"/>
      <c r="CYP26" s="69"/>
      <c r="CYQ26" s="69"/>
      <c r="CYR26" s="69"/>
      <c r="CYS26" s="69"/>
      <c r="CYT26" s="69"/>
      <c r="CYU26" s="69"/>
      <c r="CYV26" s="69"/>
      <c r="CYW26" s="69"/>
      <c r="CYX26" s="69"/>
      <c r="CYY26" s="69"/>
      <c r="CYZ26" s="69"/>
      <c r="CZA26" s="69"/>
      <c r="CZB26" s="69"/>
      <c r="CZC26" s="69"/>
      <c r="CZD26" s="69"/>
      <c r="CZE26" s="69"/>
      <c r="CZF26" s="69"/>
      <c r="CZG26" s="69"/>
      <c r="CZH26" s="69"/>
      <c r="CZI26" s="69"/>
      <c r="CZJ26" s="69"/>
      <c r="CZK26" s="69"/>
      <c r="CZL26" s="69"/>
      <c r="CZM26" s="69"/>
      <c r="CZN26" s="69"/>
      <c r="CZO26" s="69"/>
      <c r="CZP26" s="69"/>
      <c r="CZQ26" s="69"/>
      <c r="CZR26" s="69"/>
      <c r="CZS26" s="69"/>
      <c r="CZT26" s="69"/>
      <c r="CZU26" s="69"/>
      <c r="CZV26" s="69"/>
      <c r="CZW26" s="69"/>
      <c r="CZX26" s="69"/>
      <c r="CZY26" s="69"/>
      <c r="CZZ26" s="69"/>
      <c r="DAA26" s="69"/>
      <c r="DAB26" s="69"/>
      <c r="DAC26" s="69"/>
      <c r="DAD26" s="69"/>
      <c r="DAE26" s="69"/>
      <c r="DAF26" s="69"/>
      <c r="DAG26" s="69"/>
      <c r="DAH26" s="69"/>
      <c r="DAI26" s="69"/>
      <c r="DAJ26" s="69"/>
      <c r="DAK26" s="69"/>
      <c r="DAL26" s="69"/>
      <c r="DAM26" s="69"/>
      <c r="DAN26" s="69"/>
      <c r="DAO26" s="69"/>
      <c r="DAP26" s="69"/>
      <c r="DAQ26" s="69"/>
      <c r="DAR26" s="69"/>
      <c r="DAS26" s="69"/>
      <c r="DAT26" s="69"/>
      <c r="DAU26" s="69"/>
      <c r="DAV26" s="69"/>
      <c r="DAW26" s="69"/>
      <c r="DAX26" s="69"/>
      <c r="DAY26" s="69"/>
      <c r="DAZ26" s="69"/>
      <c r="DBA26" s="69"/>
      <c r="DBB26" s="69"/>
      <c r="DBC26" s="69"/>
      <c r="DBD26" s="69"/>
      <c r="DBE26" s="69"/>
      <c r="DBF26" s="69"/>
      <c r="DBG26" s="69"/>
      <c r="DBH26" s="69"/>
      <c r="DBI26" s="69"/>
      <c r="DBJ26" s="69"/>
      <c r="DBK26" s="69"/>
      <c r="DBL26" s="69"/>
      <c r="DBM26" s="69"/>
      <c r="DBN26" s="69"/>
      <c r="DBO26" s="69"/>
      <c r="DBP26" s="69"/>
      <c r="DBQ26" s="69"/>
      <c r="DBR26" s="69"/>
      <c r="DBS26" s="69"/>
      <c r="DBT26" s="69"/>
      <c r="DBU26" s="69"/>
      <c r="DBV26" s="69"/>
      <c r="DBW26" s="69"/>
      <c r="DBX26" s="69"/>
      <c r="DBY26" s="69"/>
      <c r="DBZ26" s="69"/>
      <c r="DCA26" s="69"/>
      <c r="DCB26" s="69"/>
      <c r="DCC26" s="69"/>
      <c r="DCD26" s="69"/>
      <c r="DCE26" s="69"/>
      <c r="DCF26" s="69"/>
      <c r="DCG26" s="69"/>
      <c r="DCH26" s="69"/>
      <c r="DCI26" s="69"/>
      <c r="DCJ26" s="69"/>
      <c r="DCK26" s="69"/>
      <c r="DCL26" s="69"/>
      <c r="DCM26" s="69"/>
      <c r="DCN26" s="69"/>
      <c r="DCO26" s="69"/>
      <c r="DCP26" s="69"/>
      <c r="DCQ26" s="69"/>
      <c r="DCR26" s="69"/>
      <c r="DCS26" s="69"/>
      <c r="DCT26" s="69"/>
      <c r="DCU26" s="69"/>
      <c r="DCV26" s="69"/>
      <c r="DCW26" s="69"/>
      <c r="DCX26" s="69"/>
      <c r="DCY26" s="69"/>
      <c r="DCZ26" s="69"/>
      <c r="DDA26" s="69"/>
      <c r="DDB26" s="69"/>
      <c r="DDC26" s="69"/>
      <c r="DDD26" s="69"/>
      <c r="DDE26" s="69"/>
      <c r="DDF26" s="69"/>
      <c r="DDG26" s="69"/>
      <c r="DDH26" s="69"/>
      <c r="DDI26" s="69"/>
      <c r="DDJ26" s="69"/>
      <c r="DDK26" s="69"/>
      <c r="DDL26" s="69"/>
      <c r="DDM26" s="69"/>
      <c r="DDN26" s="69"/>
      <c r="DDO26" s="69"/>
      <c r="DDP26" s="69"/>
      <c r="DDQ26" s="69"/>
      <c r="DDR26" s="69"/>
      <c r="DDS26" s="69"/>
      <c r="DDT26" s="69"/>
      <c r="DDU26" s="69"/>
      <c r="DDV26" s="69"/>
      <c r="DDW26" s="69"/>
      <c r="DDX26" s="69"/>
      <c r="DDY26" s="69"/>
      <c r="DDZ26" s="69"/>
      <c r="DEA26" s="69"/>
      <c r="DEB26" s="69"/>
      <c r="DEC26" s="69"/>
      <c r="DED26" s="69"/>
      <c r="DEE26" s="69"/>
      <c r="DEF26" s="69"/>
      <c r="DEG26" s="69"/>
      <c r="DEH26" s="69"/>
      <c r="DEI26" s="69"/>
      <c r="DEJ26" s="69"/>
      <c r="DEK26" s="69"/>
      <c r="DEL26" s="69"/>
      <c r="DEM26" s="69"/>
      <c r="DEN26" s="69"/>
      <c r="DEO26" s="69"/>
      <c r="DEP26" s="69"/>
      <c r="DEQ26" s="69"/>
      <c r="DER26" s="69"/>
      <c r="DES26" s="69"/>
      <c r="DET26" s="69"/>
      <c r="DEU26" s="69"/>
      <c r="DEV26" s="69"/>
      <c r="DEW26" s="69"/>
      <c r="DEX26" s="69"/>
      <c r="DEY26" s="69"/>
      <c r="DEZ26" s="69"/>
      <c r="DFA26" s="69"/>
      <c r="DFB26" s="69"/>
      <c r="DFC26" s="69"/>
      <c r="DFD26" s="69"/>
      <c r="DFE26" s="69"/>
      <c r="DFF26" s="69"/>
      <c r="DFG26" s="69"/>
      <c r="DFH26" s="69"/>
      <c r="DFI26" s="69"/>
      <c r="DFJ26" s="69"/>
      <c r="DFK26" s="69"/>
      <c r="DFL26" s="69"/>
      <c r="DFM26" s="69"/>
      <c r="DFN26" s="69"/>
      <c r="DFO26" s="69"/>
      <c r="DFP26" s="69"/>
      <c r="DFQ26" s="69"/>
      <c r="DFR26" s="69"/>
      <c r="DFS26" s="69"/>
      <c r="DFT26" s="69"/>
      <c r="DFU26" s="69"/>
      <c r="DFV26" s="69"/>
      <c r="DFW26" s="69"/>
      <c r="DFX26" s="69"/>
      <c r="DFY26" s="69"/>
      <c r="DFZ26" s="69"/>
      <c r="DGA26" s="69"/>
      <c r="DGB26" s="69"/>
      <c r="DGC26" s="69"/>
      <c r="DGD26" s="69"/>
      <c r="DGE26" s="69"/>
      <c r="DGF26" s="69"/>
      <c r="DGG26" s="69"/>
      <c r="DGH26" s="69"/>
      <c r="DGI26" s="69"/>
      <c r="DGJ26" s="69"/>
      <c r="DGK26" s="69"/>
      <c r="DGL26" s="69"/>
      <c r="DGM26" s="69"/>
      <c r="DGN26" s="69"/>
      <c r="DGO26" s="69"/>
      <c r="DGP26" s="69"/>
      <c r="DGQ26" s="69"/>
      <c r="DGR26" s="69"/>
      <c r="DGS26" s="69"/>
      <c r="DGT26" s="69"/>
      <c r="DGU26" s="69"/>
      <c r="DGV26" s="69"/>
      <c r="DGW26" s="69"/>
      <c r="DGX26" s="69"/>
      <c r="DGY26" s="69"/>
      <c r="DGZ26" s="69"/>
      <c r="DHA26" s="69"/>
      <c r="DHB26" s="69"/>
      <c r="DHC26" s="69"/>
      <c r="DHD26" s="69"/>
      <c r="DHE26" s="69"/>
      <c r="DHF26" s="69"/>
      <c r="DHG26" s="69"/>
      <c r="DHH26" s="69"/>
      <c r="DHI26" s="69"/>
      <c r="DHJ26" s="69"/>
      <c r="DHK26" s="69"/>
      <c r="DHL26" s="69"/>
      <c r="DHM26" s="69"/>
      <c r="DHN26" s="69"/>
      <c r="DHO26" s="69"/>
      <c r="DHP26" s="69"/>
      <c r="DHQ26" s="69"/>
      <c r="DHR26" s="69"/>
      <c r="DHS26" s="69"/>
      <c r="DHT26" s="69"/>
      <c r="DHU26" s="69"/>
      <c r="DHV26" s="69"/>
      <c r="DHW26" s="69"/>
      <c r="DHX26" s="69"/>
      <c r="DHY26" s="69"/>
      <c r="DHZ26" s="69"/>
      <c r="DIA26" s="69"/>
      <c r="DIB26" s="69"/>
      <c r="DIC26" s="69"/>
      <c r="DID26" s="69"/>
      <c r="DIE26" s="69"/>
      <c r="DIF26" s="69"/>
      <c r="DIG26" s="69"/>
      <c r="DIH26" s="69"/>
      <c r="DII26" s="69"/>
      <c r="DIJ26" s="69"/>
      <c r="DIK26" s="69"/>
      <c r="DIL26" s="69"/>
      <c r="DIM26" s="69"/>
      <c r="DIN26" s="69"/>
      <c r="DIO26" s="69"/>
      <c r="DIP26" s="69"/>
      <c r="DIQ26" s="69"/>
      <c r="DIR26" s="69"/>
      <c r="DIS26" s="69"/>
      <c r="DIT26" s="69"/>
      <c r="DIU26" s="69"/>
      <c r="DIV26" s="69"/>
      <c r="DIW26" s="69"/>
      <c r="DIX26" s="69"/>
      <c r="DIY26" s="69"/>
      <c r="DIZ26" s="69"/>
      <c r="DJA26" s="69"/>
      <c r="DJB26" s="69"/>
      <c r="DJC26" s="69"/>
      <c r="DJD26" s="69"/>
      <c r="DJE26" s="69"/>
      <c r="DJF26" s="69"/>
      <c r="DJG26" s="69"/>
      <c r="DJH26" s="69"/>
      <c r="DJI26" s="69"/>
      <c r="DJJ26" s="69"/>
      <c r="DJK26" s="69"/>
      <c r="DJL26" s="69"/>
      <c r="DJM26" s="69"/>
      <c r="DJN26" s="69"/>
      <c r="DJO26" s="69"/>
      <c r="DJP26" s="69"/>
      <c r="DJQ26" s="69"/>
      <c r="DJR26" s="69"/>
      <c r="DJS26" s="69"/>
      <c r="DJT26" s="69"/>
      <c r="DJU26" s="69"/>
      <c r="DJV26" s="69"/>
      <c r="DJW26" s="69"/>
      <c r="DJX26" s="69"/>
      <c r="DJY26" s="69"/>
      <c r="DJZ26" s="69"/>
      <c r="DKA26" s="69"/>
      <c r="DKB26" s="69"/>
      <c r="DKC26" s="69"/>
      <c r="DKD26" s="69"/>
      <c r="DKE26" s="69"/>
      <c r="DKF26" s="69"/>
      <c r="DKG26" s="69"/>
      <c r="DKH26" s="69"/>
      <c r="DKI26" s="69"/>
      <c r="DKJ26" s="69"/>
      <c r="DKK26" s="69"/>
      <c r="DKL26" s="69"/>
      <c r="DKM26" s="69"/>
      <c r="DKN26" s="69"/>
      <c r="DKO26" s="69"/>
      <c r="DKP26" s="69"/>
      <c r="DKQ26" s="69"/>
      <c r="DKR26" s="69"/>
      <c r="DKS26" s="69"/>
      <c r="DKT26" s="69"/>
      <c r="DKU26" s="69"/>
      <c r="DKV26" s="69"/>
      <c r="DKW26" s="69"/>
      <c r="DKX26" s="69"/>
      <c r="DKY26" s="69"/>
      <c r="DKZ26" s="69"/>
      <c r="DLA26" s="69"/>
      <c r="DLB26" s="69"/>
      <c r="DLC26" s="69"/>
      <c r="DLD26" s="69"/>
      <c r="DLE26" s="69"/>
      <c r="DLF26" s="69"/>
      <c r="DLG26" s="69"/>
      <c r="DLH26" s="69"/>
      <c r="DLI26" s="69"/>
      <c r="DLJ26" s="69"/>
      <c r="DLK26" s="69"/>
      <c r="DLL26" s="69"/>
      <c r="DLM26" s="69"/>
      <c r="DLN26" s="69"/>
      <c r="DLO26" s="69"/>
      <c r="DLP26" s="69"/>
      <c r="DLQ26" s="69"/>
      <c r="DLR26" s="69"/>
      <c r="DLS26" s="69"/>
      <c r="DLT26" s="69"/>
      <c r="DLU26" s="69"/>
      <c r="DLV26" s="69"/>
      <c r="DLW26" s="69"/>
      <c r="DLX26" s="69"/>
      <c r="DLY26" s="69"/>
      <c r="DLZ26" s="69"/>
      <c r="DMA26" s="69"/>
      <c r="DMB26" s="69"/>
      <c r="DMC26" s="69"/>
      <c r="DMD26" s="69"/>
      <c r="DME26" s="69"/>
      <c r="DMF26" s="69"/>
      <c r="DMG26" s="69"/>
      <c r="DMH26" s="69"/>
      <c r="DMI26" s="69"/>
      <c r="DMJ26" s="69"/>
      <c r="DMK26" s="69"/>
      <c r="DML26" s="69"/>
      <c r="DMM26" s="69"/>
      <c r="DMN26" s="69"/>
      <c r="DMO26" s="69"/>
      <c r="DMP26" s="69"/>
      <c r="DMQ26" s="69"/>
      <c r="DMR26" s="69"/>
      <c r="DMS26" s="69"/>
      <c r="DMT26" s="69"/>
      <c r="DMU26" s="69"/>
      <c r="DMV26" s="69"/>
      <c r="DMW26" s="69"/>
      <c r="DMX26" s="69"/>
      <c r="DMY26" s="69"/>
      <c r="DMZ26" s="69"/>
      <c r="DNA26" s="69"/>
      <c r="DNB26" s="69"/>
      <c r="DNC26" s="69"/>
      <c r="DND26" s="69"/>
      <c r="DNE26" s="69"/>
      <c r="DNF26" s="69"/>
      <c r="DNG26" s="69"/>
      <c r="DNH26" s="69"/>
      <c r="DNI26" s="69"/>
      <c r="DNJ26" s="69"/>
      <c r="DNK26" s="69"/>
      <c r="DNL26" s="69"/>
      <c r="DNM26" s="69"/>
      <c r="DNN26" s="69"/>
      <c r="DNO26" s="69"/>
      <c r="DNP26" s="69"/>
      <c r="DNQ26" s="69"/>
      <c r="DNR26" s="69"/>
      <c r="DNS26" s="69"/>
      <c r="DNT26" s="69"/>
      <c r="DNU26" s="69"/>
      <c r="DNV26" s="69"/>
      <c r="DNW26" s="69"/>
      <c r="DNX26" s="69"/>
      <c r="DNY26" s="69"/>
      <c r="DNZ26" s="69"/>
      <c r="DOA26" s="69"/>
      <c r="DOB26" s="69"/>
      <c r="DOC26" s="69"/>
      <c r="DOD26" s="69"/>
      <c r="DOE26" s="69"/>
      <c r="DOF26" s="69"/>
      <c r="DOG26" s="69"/>
      <c r="DOH26" s="69"/>
      <c r="DOI26" s="69"/>
      <c r="DOJ26" s="69"/>
      <c r="DOK26" s="69"/>
      <c r="DOL26" s="69"/>
      <c r="DOM26" s="69"/>
      <c r="DON26" s="69"/>
      <c r="DOO26" s="69"/>
      <c r="DOP26" s="69"/>
      <c r="DOQ26" s="69"/>
      <c r="DOR26" s="69"/>
      <c r="DOS26" s="69"/>
      <c r="DOT26" s="69"/>
      <c r="DOU26" s="69"/>
      <c r="DOV26" s="69"/>
      <c r="DOW26" s="69"/>
      <c r="DOX26" s="69"/>
      <c r="DOY26" s="69"/>
      <c r="DOZ26" s="69"/>
      <c r="DPA26" s="69"/>
      <c r="DPB26" s="69"/>
      <c r="DPC26" s="69"/>
      <c r="DPD26" s="69"/>
      <c r="DPE26" s="69"/>
      <c r="DPF26" s="69"/>
      <c r="DPG26" s="69"/>
      <c r="DPH26" s="69"/>
      <c r="DPI26" s="69"/>
      <c r="DPJ26" s="69"/>
      <c r="DPK26" s="69"/>
      <c r="DPL26" s="69"/>
      <c r="DPM26" s="69"/>
      <c r="DPN26" s="69"/>
      <c r="DPO26" s="69"/>
      <c r="DPP26" s="69"/>
      <c r="DPQ26" s="69"/>
      <c r="DPR26" s="69"/>
      <c r="DPS26" s="69"/>
      <c r="DPT26" s="69"/>
      <c r="DPU26" s="69"/>
      <c r="DPV26" s="69"/>
      <c r="DPW26" s="69"/>
      <c r="DPX26" s="69"/>
      <c r="DPY26" s="69"/>
      <c r="DPZ26" s="69"/>
      <c r="DQA26" s="69"/>
      <c r="DQB26" s="69"/>
      <c r="DQC26" s="69"/>
      <c r="DQD26" s="69"/>
      <c r="DQE26" s="69"/>
      <c r="DQF26" s="69"/>
      <c r="DQG26" s="69"/>
      <c r="DQH26" s="69"/>
      <c r="DQI26" s="69"/>
      <c r="DQJ26" s="69"/>
      <c r="DQK26" s="69"/>
      <c r="DQL26" s="69"/>
      <c r="DQM26" s="69"/>
      <c r="DQN26" s="69"/>
      <c r="DQO26" s="69"/>
      <c r="DQP26" s="69"/>
      <c r="DQQ26" s="69"/>
      <c r="DQR26" s="69"/>
      <c r="DQS26" s="69"/>
      <c r="DQT26" s="69"/>
      <c r="DQU26" s="69"/>
      <c r="DQV26" s="69"/>
      <c r="DQW26" s="69"/>
      <c r="DQX26" s="69"/>
      <c r="DQY26" s="69"/>
      <c r="DQZ26" s="69"/>
      <c r="DRA26" s="69"/>
      <c r="DRB26" s="69"/>
      <c r="DRC26" s="69"/>
      <c r="DRD26" s="69"/>
      <c r="DRE26" s="69"/>
      <c r="DRF26" s="69"/>
      <c r="DRG26" s="69"/>
      <c r="DRH26" s="69"/>
      <c r="DRI26" s="69"/>
      <c r="DRJ26" s="69"/>
      <c r="DRK26" s="69"/>
      <c r="DRL26" s="69"/>
      <c r="DRM26" s="69"/>
      <c r="DRN26" s="69"/>
      <c r="DRO26" s="69"/>
      <c r="DRP26" s="69"/>
      <c r="DRQ26" s="69"/>
      <c r="DRR26" s="69"/>
      <c r="DRS26" s="69"/>
      <c r="DRT26" s="69"/>
      <c r="DRU26" s="69"/>
      <c r="DRV26" s="69"/>
      <c r="DRW26" s="69"/>
      <c r="DRX26" s="69"/>
      <c r="DRY26" s="69"/>
      <c r="DRZ26" s="69"/>
      <c r="DSA26" s="69"/>
      <c r="DSB26" s="69"/>
      <c r="DSC26" s="69"/>
      <c r="DSD26" s="69"/>
      <c r="DSE26" s="69"/>
      <c r="DSF26" s="69"/>
      <c r="DSG26" s="69"/>
      <c r="DSH26" s="69"/>
      <c r="DSI26" s="69"/>
      <c r="DSJ26" s="69"/>
      <c r="DSK26" s="69"/>
      <c r="DSL26" s="69"/>
      <c r="DSM26" s="69"/>
      <c r="DSN26" s="69"/>
      <c r="DSO26" s="69"/>
      <c r="DSP26" s="69"/>
      <c r="DSQ26" s="69"/>
      <c r="DSR26" s="69"/>
      <c r="DSS26" s="69"/>
      <c r="DST26" s="69"/>
      <c r="DSU26" s="69"/>
      <c r="DSV26" s="69"/>
      <c r="DSW26" s="69"/>
      <c r="DSX26" s="69"/>
    </row>
    <row r="27" spans="1:3222" s="90" customFormat="1" ht="23.25" customHeight="1" x14ac:dyDescent="0.2">
      <c r="A27" s="152"/>
      <c r="B27" s="309" t="s">
        <v>374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  <c r="BRZ27" s="69"/>
      <c r="BSA27" s="69"/>
      <c r="BSB27" s="69"/>
      <c r="BSC27" s="69"/>
      <c r="BSD27" s="69"/>
      <c r="BSE27" s="69"/>
      <c r="BSF27" s="69"/>
      <c r="BSG27" s="69"/>
      <c r="BSH27" s="69"/>
      <c r="BSI27" s="69"/>
      <c r="BSJ27" s="69"/>
      <c r="BSK27" s="69"/>
      <c r="BSL27" s="69"/>
      <c r="BSM27" s="69"/>
      <c r="BSN27" s="69"/>
      <c r="BSO27" s="69"/>
      <c r="BSP27" s="69"/>
      <c r="BSQ27" s="69"/>
      <c r="BSR27" s="69"/>
      <c r="BSS27" s="69"/>
      <c r="BST27" s="69"/>
      <c r="BSU27" s="69"/>
      <c r="BSV27" s="69"/>
      <c r="BSW27" s="69"/>
      <c r="BSX27" s="69"/>
      <c r="BSY27" s="69"/>
      <c r="BSZ27" s="69"/>
      <c r="BTA27" s="69"/>
      <c r="BTB27" s="69"/>
      <c r="BTC27" s="69"/>
      <c r="BTD27" s="69"/>
      <c r="BTE27" s="69"/>
      <c r="BTF27" s="69"/>
      <c r="BTG27" s="69"/>
      <c r="BTH27" s="69"/>
      <c r="BTI27" s="69"/>
      <c r="BTJ27" s="69"/>
      <c r="BTK27" s="69"/>
      <c r="BTL27" s="69"/>
      <c r="BTM27" s="69"/>
      <c r="BTN27" s="69"/>
      <c r="BTO27" s="69"/>
      <c r="BTP27" s="69"/>
      <c r="BTQ27" s="69"/>
      <c r="BTR27" s="69"/>
      <c r="BTS27" s="69"/>
      <c r="BTT27" s="69"/>
      <c r="BTU27" s="69"/>
      <c r="BTV27" s="69"/>
      <c r="BTW27" s="69"/>
      <c r="BTX27" s="69"/>
      <c r="BTY27" s="69"/>
      <c r="BTZ27" s="69"/>
      <c r="BUA27" s="69"/>
      <c r="BUB27" s="69"/>
      <c r="BUC27" s="69"/>
      <c r="BUD27" s="69"/>
      <c r="BUE27" s="69"/>
      <c r="BUF27" s="69"/>
      <c r="BUG27" s="69"/>
      <c r="BUH27" s="69"/>
      <c r="BUI27" s="69"/>
      <c r="BUJ27" s="69"/>
      <c r="BUK27" s="69"/>
      <c r="BUL27" s="69"/>
      <c r="BUM27" s="69"/>
      <c r="BUN27" s="69"/>
      <c r="BUO27" s="69"/>
      <c r="BUP27" s="69"/>
      <c r="BUQ27" s="69"/>
      <c r="BUR27" s="69"/>
      <c r="BUS27" s="69"/>
      <c r="BUT27" s="69"/>
      <c r="BUU27" s="69"/>
      <c r="BUV27" s="69"/>
      <c r="BUW27" s="69"/>
      <c r="BUX27" s="69"/>
      <c r="BUY27" s="69"/>
      <c r="BUZ27" s="69"/>
      <c r="BVA27" s="69"/>
      <c r="BVB27" s="69"/>
      <c r="BVC27" s="69"/>
      <c r="BVD27" s="69"/>
      <c r="BVE27" s="69"/>
      <c r="BVF27" s="69"/>
      <c r="BVG27" s="69"/>
      <c r="BVH27" s="69"/>
      <c r="BVI27" s="69"/>
      <c r="BVJ27" s="69"/>
      <c r="BVK27" s="69"/>
      <c r="BVL27" s="69"/>
      <c r="BVM27" s="69"/>
      <c r="BVN27" s="69"/>
      <c r="BVO27" s="69"/>
      <c r="BVP27" s="69"/>
      <c r="BVQ27" s="69"/>
      <c r="BVR27" s="69"/>
      <c r="BVS27" s="69"/>
      <c r="BVT27" s="69"/>
      <c r="BVU27" s="69"/>
      <c r="BVV27" s="69"/>
      <c r="BVW27" s="69"/>
      <c r="BVX27" s="69"/>
      <c r="BVY27" s="69"/>
      <c r="BVZ27" s="69"/>
      <c r="BWA27" s="69"/>
      <c r="BWB27" s="69"/>
      <c r="BWC27" s="69"/>
      <c r="BWD27" s="69"/>
      <c r="BWE27" s="69"/>
      <c r="BWF27" s="69"/>
      <c r="BWG27" s="69"/>
      <c r="BWH27" s="69"/>
      <c r="BWI27" s="69"/>
      <c r="BWJ27" s="69"/>
      <c r="BWK27" s="69"/>
      <c r="BWL27" s="69"/>
      <c r="BWM27" s="69"/>
      <c r="BWN27" s="69"/>
      <c r="BWO27" s="69"/>
      <c r="BWP27" s="69"/>
      <c r="BWQ27" s="69"/>
      <c r="BWR27" s="69"/>
      <c r="BWS27" s="69"/>
      <c r="BWT27" s="69"/>
      <c r="BWU27" s="69"/>
      <c r="BWV27" s="69"/>
      <c r="BWW27" s="69"/>
      <c r="BWX27" s="69"/>
      <c r="BWY27" s="69"/>
      <c r="BWZ27" s="69"/>
      <c r="BXA27" s="69"/>
      <c r="BXB27" s="69"/>
      <c r="BXC27" s="69"/>
      <c r="BXD27" s="69"/>
      <c r="BXE27" s="69"/>
      <c r="BXF27" s="69"/>
      <c r="BXG27" s="69"/>
      <c r="BXH27" s="69"/>
      <c r="BXI27" s="69"/>
      <c r="BXJ27" s="69"/>
      <c r="BXK27" s="69"/>
      <c r="BXL27" s="69"/>
      <c r="BXM27" s="69"/>
      <c r="BXN27" s="69"/>
      <c r="BXO27" s="69"/>
      <c r="BXP27" s="69"/>
      <c r="BXQ27" s="69"/>
      <c r="BXR27" s="69"/>
      <c r="BXS27" s="69"/>
      <c r="BXT27" s="69"/>
      <c r="BXU27" s="69"/>
      <c r="BXV27" s="69"/>
      <c r="BXW27" s="69"/>
      <c r="BXX27" s="69"/>
      <c r="BXY27" s="69"/>
      <c r="BXZ27" s="69"/>
      <c r="BYA27" s="69"/>
      <c r="BYB27" s="69"/>
      <c r="BYC27" s="69"/>
      <c r="BYD27" s="69"/>
      <c r="BYE27" s="69"/>
      <c r="BYF27" s="69"/>
      <c r="BYG27" s="69"/>
      <c r="BYH27" s="69"/>
      <c r="BYI27" s="69"/>
      <c r="BYJ27" s="69"/>
      <c r="BYK27" s="69"/>
      <c r="BYL27" s="69"/>
      <c r="BYM27" s="69"/>
      <c r="BYN27" s="69"/>
      <c r="BYO27" s="69"/>
      <c r="BYP27" s="69"/>
      <c r="BYQ27" s="69"/>
      <c r="BYR27" s="69"/>
      <c r="BYS27" s="69"/>
      <c r="BYT27" s="69"/>
      <c r="BYU27" s="69"/>
      <c r="BYV27" s="69"/>
      <c r="BYW27" s="69"/>
      <c r="BYX27" s="69"/>
      <c r="BYY27" s="69"/>
      <c r="BYZ27" s="69"/>
      <c r="BZA27" s="69"/>
      <c r="BZB27" s="69"/>
      <c r="BZC27" s="69"/>
      <c r="BZD27" s="69"/>
      <c r="BZE27" s="69"/>
      <c r="BZF27" s="69"/>
      <c r="BZG27" s="69"/>
      <c r="BZH27" s="69"/>
      <c r="BZI27" s="69"/>
      <c r="BZJ27" s="69"/>
      <c r="BZK27" s="69"/>
      <c r="BZL27" s="69"/>
      <c r="BZM27" s="69"/>
      <c r="BZN27" s="69"/>
      <c r="BZO27" s="69"/>
      <c r="BZP27" s="69"/>
      <c r="BZQ27" s="69"/>
      <c r="BZR27" s="69"/>
      <c r="BZS27" s="69"/>
      <c r="BZT27" s="69"/>
      <c r="BZU27" s="69"/>
      <c r="BZV27" s="69"/>
      <c r="BZW27" s="69"/>
      <c r="BZX27" s="69"/>
      <c r="BZY27" s="69"/>
      <c r="BZZ27" s="69"/>
      <c r="CAA27" s="69"/>
      <c r="CAB27" s="69"/>
      <c r="CAC27" s="69"/>
      <c r="CAD27" s="69"/>
      <c r="CAE27" s="69"/>
      <c r="CAF27" s="69"/>
      <c r="CAG27" s="69"/>
      <c r="CAH27" s="69"/>
      <c r="CAI27" s="69"/>
      <c r="CAJ27" s="69"/>
      <c r="CAK27" s="69"/>
      <c r="CAL27" s="69"/>
      <c r="CAM27" s="69"/>
      <c r="CAN27" s="69"/>
      <c r="CAO27" s="69"/>
      <c r="CAP27" s="69"/>
      <c r="CAQ27" s="69"/>
      <c r="CAR27" s="69"/>
      <c r="CAS27" s="69"/>
      <c r="CAT27" s="69"/>
      <c r="CAU27" s="69"/>
      <c r="CAV27" s="69"/>
      <c r="CAW27" s="69"/>
      <c r="CAX27" s="69"/>
      <c r="CAY27" s="69"/>
      <c r="CAZ27" s="69"/>
      <c r="CBA27" s="69"/>
      <c r="CBB27" s="69"/>
      <c r="CBC27" s="69"/>
      <c r="CBD27" s="69"/>
      <c r="CBE27" s="69"/>
      <c r="CBF27" s="69"/>
      <c r="CBG27" s="69"/>
      <c r="CBH27" s="69"/>
      <c r="CBI27" s="69"/>
      <c r="CBJ27" s="69"/>
      <c r="CBK27" s="69"/>
      <c r="CBL27" s="69"/>
      <c r="CBM27" s="69"/>
      <c r="CBN27" s="69"/>
      <c r="CBO27" s="69"/>
      <c r="CBP27" s="69"/>
      <c r="CBQ27" s="69"/>
      <c r="CBR27" s="69"/>
      <c r="CBS27" s="69"/>
      <c r="CBT27" s="69"/>
      <c r="CBU27" s="69"/>
      <c r="CBV27" s="69"/>
      <c r="CBW27" s="69"/>
      <c r="CBX27" s="69"/>
      <c r="CBY27" s="69"/>
      <c r="CBZ27" s="69"/>
      <c r="CCA27" s="69"/>
      <c r="CCB27" s="69"/>
      <c r="CCC27" s="69"/>
      <c r="CCD27" s="69"/>
      <c r="CCE27" s="69"/>
      <c r="CCF27" s="69"/>
      <c r="CCG27" s="69"/>
      <c r="CCH27" s="69"/>
      <c r="CCI27" s="69"/>
      <c r="CCJ27" s="69"/>
      <c r="CCK27" s="69"/>
      <c r="CCL27" s="69"/>
      <c r="CCM27" s="69"/>
      <c r="CCN27" s="69"/>
      <c r="CCO27" s="69"/>
      <c r="CCP27" s="69"/>
      <c r="CCQ27" s="69"/>
      <c r="CCR27" s="69"/>
      <c r="CCS27" s="69"/>
      <c r="CCT27" s="69"/>
      <c r="CCU27" s="69"/>
      <c r="CCV27" s="69"/>
      <c r="CCW27" s="69"/>
      <c r="CCX27" s="69"/>
      <c r="CCY27" s="69"/>
      <c r="CCZ27" s="69"/>
      <c r="CDA27" s="69"/>
      <c r="CDB27" s="69"/>
      <c r="CDC27" s="69"/>
      <c r="CDD27" s="69"/>
      <c r="CDE27" s="69"/>
      <c r="CDF27" s="69"/>
      <c r="CDG27" s="69"/>
      <c r="CDH27" s="69"/>
      <c r="CDI27" s="69"/>
      <c r="CDJ27" s="69"/>
      <c r="CDK27" s="69"/>
      <c r="CDL27" s="69"/>
      <c r="CDM27" s="69"/>
      <c r="CDN27" s="69"/>
      <c r="CDO27" s="69"/>
      <c r="CDP27" s="69"/>
      <c r="CDQ27" s="69"/>
      <c r="CDR27" s="69"/>
      <c r="CDS27" s="69"/>
      <c r="CDT27" s="69"/>
      <c r="CDU27" s="69"/>
      <c r="CDV27" s="69"/>
      <c r="CDW27" s="69"/>
      <c r="CDX27" s="69"/>
      <c r="CDY27" s="69"/>
      <c r="CDZ27" s="69"/>
      <c r="CEA27" s="69"/>
      <c r="CEB27" s="69"/>
      <c r="CEC27" s="69"/>
      <c r="CED27" s="69"/>
      <c r="CEE27" s="69"/>
      <c r="CEF27" s="69"/>
      <c r="CEG27" s="69"/>
      <c r="CEH27" s="69"/>
      <c r="CEI27" s="69"/>
      <c r="CEJ27" s="69"/>
      <c r="CEK27" s="69"/>
      <c r="CEL27" s="69"/>
      <c r="CEM27" s="69"/>
      <c r="CEN27" s="69"/>
      <c r="CEO27" s="69"/>
      <c r="CEP27" s="69"/>
      <c r="CEQ27" s="69"/>
      <c r="CER27" s="69"/>
      <c r="CES27" s="69"/>
      <c r="CET27" s="69"/>
      <c r="CEU27" s="69"/>
      <c r="CEV27" s="69"/>
      <c r="CEW27" s="69"/>
      <c r="CEX27" s="69"/>
      <c r="CEY27" s="69"/>
      <c r="CEZ27" s="69"/>
      <c r="CFA27" s="69"/>
      <c r="CFB27" s="69"/>
      <c r="CFC27" s="69"/>
      <c r="CFD27" s="69"/>
      <c r="CFE27" s="69"/>
      <c r="CFF27" s="69"/>
      <c r="CFG27" s="69"/>
      <c r="CFH27" s="69"/>
      <c r="CFI27" s="69"/>
      <c r="CFJ27" s="69"/>
      <c r="CFK27" s="69"/>
      <c r="CFL27" s="69"/>
      <c r="CFM27" s="69"/>
      <c r="CFN27" s="69"/>
      <c r="CFO27" s="69"/>
      <c r="CFP27" s="69"/>
      <c r="CFQ27" s="69"/>
      <c r="CFR27" s="69"/>
      <c r="CFS27" s="69"/>
      <c r="CFT27" s="69"/>
      <c r="CFU27" s="69"/>
      <c r="CFV27" s="69"/>
      <c r="CFW27" s="69"/>
      <c r="CFX27" s="69"/>
      <c r="CFY27" s="69"/>
      <c r="CFZ27" s="69"/>
      <c r="CGA27" s="69"/>
      <c r="CGB27" s="69"/>
      <c r="CGC27" s="69"/>
      <c r="CGD27" s="69"/>
      <c r="CGE27" s="69"/>
      <c r="CGF27" s="69"/>
      <c r="CGG27" s="69"/>
      <c r="CGH27" s="69"/>
      <c r="CGI27" s="69"/>
      <c r="CGJ27" s="69"/>
      <c r="CGK27" s="69"/>
      <c r="CGL27" s="69"/>
      <c r="CGM27" s="69"/>
      <c r="CGN27" s="69"/>
      <c r="CGO27" s="69"/>
      <c r="CGP27" s="69"/>
      <c r="CGQ27" s="69"/>
      <c r="CGR27" s="69"/>
      <c r="CGS27" s="69"/>
      <c r="CGT27" s="69"/>
      <c r="CGU27" s="69"/>
      <c r="CGV27" s="69"/>
      <c r="CGW27" s="69"/>
      <c r="CGX27" s="69"/>
      <c r="CGY27" s="69"/>
      <c r="CGZ27" s="69"/>
      <c r="CHA27" s="69"/>
      <c r="CHB27" s="69"/>
      <c r="CHC27" s="69"/>
      <c r="CHD27" s="69"/>
      <c r="CHE27" s="69"/>
      <c r="CHF27" s="69"/>
      <c r="CHG27" s="69"/>
      <c r="CHH27" s="69"/>
      <c r="CHI27" s="69"/>
      <c r="CHJ27" s="69"/>
      <c r="CHK27" s="69"/>
      <c r="CHL27" s="69"/>
      <c r="CHM27" s="69"/>
      <c r="CHN27" s="69"/>
      <c r="CHO27" s="69"/>
      <c r="CHP27" s="69"/>
      <c r="CHQ27" s="69"/>
      <c r="CHR27" s="69"/>
      <c r="CHS27" s="69"/>
      <c r="CHT27" s="69"/>
      <c r="CHU27" s="69"/>
      <c r="CHV27" s="69"/>
      <c r="CHW27" s="69"/>
      <c r="CHX27" s="69"/>
      <c r="CHY27" s="69"/>
      <c r="CHZ27" s="69"/>
      <c r="CIA27" s="69"/>
      <c r="CIB27" s="69"/>
      <c r="CIC27" s="69"/>
      <c r="CID27" s="69"/>
      <c r="CIE27" s="69"/>
      <c r="CIF27" s="69"/>
      <c r="CIG27" s="69"/>
      <c r="CIH27" s="69"/>
      <c r="CII27" s="69"/>
      <c r="CIJ27" s="69"/>
      <c r="CIK27" s="69"/>
      <c r="CIL27" s="69"/>
      <c r="CIM27" s="69"/>
      <c r="CIN27" s="69"/>
      <c r="CIO27" s="69"/>
      <c r="CIP27" s="69"/>
      <c r="CIQ27" s="69"/>
      <c r="CIR27" s="69"/>
      <c r="CIS27" s="69"/>
      <c r="CIT27" s="69"/>
      <c r="CIU27" s="69"/>
      <c r="CIV27" s="69"/>
      <c r="CIW27" s="69"/>
      <c r="CIX27" s="69"/>
      <c r="CIY27" s="69"/>
      <c r="CIZ27" s="69"/>
      <c r="CJA27" s="69"/>
      <c r="CJB27" s="69"/>
      <c r="CJC27" s="69"/>
      <c r="CJD27" s="69"/>
      <c r="CJE27" s="69"/>
      <c r="CJF27" s="69"/>
      <c r="CJG27" s="69"/>
      <c r="CJH27" s="69"/>
      <c r="CJI27" s="69"/>
      <c r="CJJ27" s="69"/>
      <c r="CJK27" s="69"/>
      <c r="CJL27" s="69"/>
      <c r="CJM27" s="69"/>
      <c r="CJN27" s="69"/>
      <c r="CJO27" s="69"/>
      <c r="CJP27" s="69"/>
      <c r="CJQ27" s="69"/>
      <c r="CJR27" s="69"/>
      <c r="CJS27" s="69"/>
      <c r="CJT27" s="69"/>
      <c r="CJU27" s="69"/>
      <c r="CJV27" s="69"/>
      <c r="CJW27" s="69"/>
      <c r="CJX27" s="69"/>
      <c r="CJY27" s="69"/>
      <c r="CJZ27" s="69"/>
      <c r="CKA27" s="69"/>
      <c r="CKB27" s="69"/>
      <c r="CKC27" s="69"/>
      <c r="CKD27" s="69"/>
      <c r="CKE27" s="69"/>
      <c r="CKF27" s="69"/>
      <c r="CKG27" s="69"/>
      <c r="CKH27" s="69"/>
      <c r="CKI27" s="69"/>
      <c r="CKJ27" s="69"/>
      <c r="CKK27" s="69"/>
      <c r="CKL27" s="69"/>
      <c r="CKM27" s="69"/>
      <c r="CKN27" s="69"/>
      <c r="CKO27" s="69"/>
      <c r="CKP27" s="69"/>
      <c r="CKQ27" s="69"/>
      <c r="CKR27" s="69"/>
      <c r="CKS27" s="69"/>
      <c r="CKT27" s="69"/>
      <c r="CKU27" s="69"/>
      <c r="CKV27" s="69"/>
      <c r="CKW27" s="69"/>
      <c r="CKX27" s="69"/>
      <c r="CKY27" s="69"/>
      <c r="CKZ27" s="69"/>
      <c r="CLA27" s="69"/>
      <c r="CLB27" s="69"/>
      <c r="CLC27" s="69"/>
      <c r="CLD27" s="69"/>
      <c r="CLE27" s="69"/>
      <c r="CLF27" s="69"/>
      <c r="CLG27" s="69"/>
      <c r="CLH27" s="69"/>
      <c r="CLI27" s="69"/>
      <c r="CLJ27" s="69"/>
      <c r="CLK27" s="69"/>
      <c r="CLL27" s="69"/>
      <c r="CLM27" s="69"/>
      <c r="CLN27" s="69"/>
      <c r="CLO27" s="69"/>
      <c r="CLP27" s="69"/>
      <c r="CLQ27" s="69"/>
      <c r="CLR27" s="69"/>
      <c r="CLS27" s="69"/>
      <c r="CLT27" s="69"/>
      <c r="CLU27" s="69"/>
      <c r="CLV27" s="69"/>
      <c r="CLW27" s="69"/>
      <c r="CLX27" s="69"/>
      <c r="CLY27" s="69"/>
      <c r="CLZ27" s="69"/>
      <c r="CMA27" s="69"/>
      <c r="CMB27" s="69"/>
      <c r="CMC27" s="69"/>
      <c r="CMD27" s="69"/>
      <c r="CME27" s="69"/>
      <c r="CMF27" s="69"/>
      <c r="CMG27" s="69"/>
      <c r="CMH27" s="69"/>
      <c r="CMI27" s="69"/>
      <c r="CMJ27" s="69"/>
      <c r="CMK27" s="69"/>
      <c r="CML27" s="69"/>
      <c r="CMM27" s="69"/>
      <c r="CMN27" s="69"/>
      <c r="CMO27" s="69"/>
      <c r="CMP27" s="69"/>
      <c r="CMQ27" s="69"/>
      <c r="CMR27" s="69"/>
      <c r="CMS27" s="69"/>
      <c r="CMT27" s="69"/>
      <c r="CMU27" s="69"/>
      <c r="CMV27" s="69"/>
      <c r="CMW27" s="69"/>
      <c r="CMX27" s="69"/>
      <c r="CMY27" s="69"/>
      <c r="CMZ27" s="69"/>
      <c r="CNA27" s="69"/>
      <c r="CNB27" s="69"/>
      <c r="CNC27" s="69"/>
      <c r="CND27" s="69"/>
      <c r="CNE27" s="69"/>
      <c r="CNF27" s="69"/>
      <c r="CNG27" s="69"/>
      <c r="CNH27" s="69"/>
      <c r="CNI27" s="69"/>
      <c r="CNJ27" s="69"/>
      <c r="CNK27" s="69"/>
      <c r="CNL27" s="69"/>
      <c r="CNM27" s="69"/>
      <c r="CNN27" s="69"/>
      <c r="CNO27" s="69"/>
      <c r="CNP27" s="69"/>
      <c r="CNQ27" s="69"/>
      <c r="CNR27" s="69"/>
      <c r="CNS27" s="69"/>
      <c r="CNT27" s="69"/>
      <c r="CNU27" s="69"/>
      <c r="CNV27" s="69"/>
      <c r="CNW27" s="69"/>
      <c r="CNX27" s="69"/>
      <c r="CNY27" s="69"/>
      <c r="CNZ27" s="69"/>
      <c r="COA27" s="69"/>
      <c r="COB27" s="69"/>
      <c r="COC27" s="69"/>
      <c r="COD27" s="69"/>
      <c r="COE27" s="69"/>
      <c r="COF27" s="69"/>
      <c r="COG27" s="69"/>
      <c r="COH27" s="69"/>
      <c r="COI27" s="69"/>
      <c r="COJ27" s="69"/>
      <c r="COK27" s="69"/>
      <c r="COL27" s="69"/>
      <c r="COM27" s="69"/>
      <c r="CON27" s="69"/>
      <c r="COO27" s="69"/>
      <c r="COP27" s="69"/>
      <c r="COQ27" s="69"/>
      <c r="COR27" s="69"/>
      <c r="COS27" s="69"/>
      <c r="COT27" s="69"/>
      <c r="COU27" s="69"/>
      <c r="COV27" s="69"/>
      <c r="COW27" s="69"/>
      <c r="COX27" s="69"/>
      <c r="COY27" s="69"/>
      <c r="COZ27" s="69"/>
      <c r="CPA27" s="69"/>
      <c r="CPB27" s="69"/>
      <c r="CPC27" s="69"/>
      <c r="CPD27" s="69"/>
      <c r="CPE27" s="69"/>
      <c r="CPF27" s="69"/>
      <c r="CPG27" s="69"/>
      <c r="CPH27" s="69"/>
      <c r="CPI27" s="69"/>
      <c r="CPJ27" s="69"/>
      <c r="CPK27" s="69"/>
      <c r="CPL27" s="69"/>
      <c r="CPM27" s="69"/>
      <c r="CPN27" s="69"/>
      <c r="CPO27" s="69"/>
      <c r="CPP27" s="69"/>
      <c r="CPQ27" s="69"/>
      <c r="CPR27" s="69"/>
      <c r="CPS27" s="69"/>
      <c r="CPT27" s="69"/>
      <c r="CPU27" s="69"/>
      <c r="CPV27" s="69"/>
      <c r="CPW27" s="69"/>
      <c r="CPX27" s="69"/>
      <c r="CPY27" s="69"/>
      <c r="CPZ27" s="69"/>
      <c r="CQA27" s="69"/>
      <c r="CQB27" s="69"/>
      <c r="CQC27" s="69"/>
      <c r="CQD27" s="69"/>
      <c r="CQE27" s="69"/>
      <c r="CQF27" s="69"/>
      <c r="CQG27" s="69"/>
      <c r="CQH27" s="69"/>
      <c r="CQI27" s="69"/>
      <c r="CQJ27" s="69"/>
      <c r="CQK27" s="69"/>
      <c r="CQL27" s="69"/>
      <c r="CQM27" s="69"/>
      <c r="CQN27" s="69"/>
      <c r="CQO27" s="69"/>
      <c r="CQP27" s="69"/>
      <c r="CQQ27" s="69"/>
      <c r="CQR27" s="69"/>
      <c r="CQS27" s="69"/>
      <c r="CQT27" s="69"/>
      <c r="CQU27" s="69"/>
      <c r="CQV27" s="69"/>
      <c r="CQW27" s="69"/>
      <c r="CQX27" s="69"/>
      <c r="CQY27" s="69"/>
      <c r="CQZ27" s="69"/>
      <c r="CRA27" s="69"/>
      <c r="CRB27" s="69"/>
      <c r="CRC27" s="69"/>
      <c r="CRD27" s="69"/>
      <c r="CRE27" s="69"/>
      <c r="CRF27" s="69"/>
      <c r="CRG27" s="69"/>
      <c r="CRH27" s="69"/>
      <c r="CRI27" s="69"/>
      <c r="CRJ27" s="69"/>
      <c r="CRK27" s="69"/>
      <c r="CRL27" s="69"/>
      <c r="CRM27" s="69"/>
      <c r="CRN27" s="69"/>
      <c r="CRO27" s="69"/>
      <c r="CRP27" s="69"/>
      <c r="CRQ27" s="69"/>
      <c r="CRR27" s="69"/>
      <c r="CRS27" s="69"/>
      <c r="CRT27" s="69"/>
      <c r="CRU27" s="69"/>
      <c r="CRV27" s="69"/>
      <c r="CRW27" s="69"/>
      <c r="CRX27" s="69"/>
      <c r="CRY27" s="69"/>
      <c r="CRZ27" s="69"/>
      <c r="CSA27" s="69"/>
      <c r="CSB27" s="69"/>
      <c r="CSC27" s="69"/>
      <c r="CSD27" s="69"/>
      <c r="CSE27" s="69"/>
      <c r="CSF27" s="69"/>
      <c r="CSG27" s="69"/>
      <c r="CSH27" s="69"/>
      <c r="CSI27" s="69"/>
      <c r="CSJ27" s="69"/>
      <c r="CSK27" s="69"/>
      <c r="CSL27" s="69"/>
      <c r="CSM27" s="69"/>
      <c r="CSN27" s="69"/>
      <c r="CSO27" s="69"/>
      <c r="CSP27" s="69"/>
      <c r="CSQ27" s="69"/>
      <c r="CSR27" s="69"/>
      <c r="CSS27" s="69"/>
      <c r="CST27" s="69"/>
      <c r="CSU27" s="69"/>
      <c r="CSV27" s="69"/>
      <c r="CSW27" s="69"/>
      <c r="CSX27" s="69"/>
      <c r="CSY27" s="69"/>
      <c r="CSZ27" s="69"/>
      <c r="CTA27" s="69"/>
      <c r="CTB27" s="69"/>
      <c r="CTC27" s="69"/>
      <c r="CTD27" s="69"/>
      <c r="CTE27" s="69"/>
      <c r="CTF27" s="69"/>
      <c r="CTG27" s="69"/>
      <c r="CTH27" s="69"/>
      <c r="CTI27" s="69"/>
      <c r="CTJ27" s="69"/>
      <c r="CTK27" s="69"/>
      <c r="CTL27" s="69"/>
      <c r="CTM27" s="69"/>
      <c r="CTN27" s="69"/>
      <c r="CTO27" s="69"/>
      <c r="CTP27" s="69"/>
      <c r="CTQ27" s="69"/>
      <c r="CTR27" s="69"/>
      <c r="CTS27" s="69"/>
      <c r="CTT27" s="69"/>
      <c r="CTU27" s="69"/>
      <c r="CTV27" s="69"/>
      <c r="CTW27" s="69"/>
      <c r="CTX27" s="69"/>
      <c r="CTY27" s="69"/>
      <c r="CTZ27" s="69"/>
      <c r="CUA27" s="69"/>
      <c r="CUB27" s="69"/>
      <c r="CUC27" s="69"/>
      <c r="CUD27" s="69"/>
      <c r="CUE27" s="69"/>
      <c r="CUF27" s="69"/>
      <c r="CUG27" s="69"/>
      <c r="CUH27" s="69"/>
      <c r="CUI27" s="69"/>
      <c r="CUJ27" s="69"/>
      <c r="CUK27" s="69"/>
      <c r="CUL27" s="69"/>
      <c r="CUM27" s="69"/>
      <c r="CUN27" s="69"/>
      <c r="CUO27" s="69"/>
      <c r="CUP27" s="69"/>
      <c r="CUQ27" s="69"/>
      <c r="CUR27" s="69"/>
      <c r="CUS27" s="69"/>
      <c r="CUT27" s="69"/>
      <c r="CUU27" s="69"/>
      <c r="CUV27" s="69"/>
      <c r="CUW27" s="69"/>
      <c r="CUX27" s="69"/>
      <c r="CUY27" s="69"/>
      <c r="CUZ27" s="69"/>
      <c r="CVA27" s="69"/>
      <c r="CVB27" s="69"/>
      <c r="CVC27" s="69"/>
      <c r="CVD27" s="69"/>
      <c r="CVE27" s="69"/>
      <c r="CVF27" s="69"/>
      <c r="CVG27" s="69"/>
      <c r="CVH27" s="69"/>
      <c r="CVI27" s="69"/>
      <c r="CVJ27" s="69"/>
      <c r="CVK27" s="69"/>
      <c r="CVL27" s="69"/>
      <c r="CVM27" s="69"/>
      <c r="CVN27" s="69"/>
      <c r="CVO27" s="69"/>
      <c r="CVP27" s="69"/>
      <c r="CVQ27" s="69"/>
      <c r="CVR27" s="69"/>
      <c r="CVS27" s="69"/>
      <c r="CVT27" s="69"/>
      <c r="CVU27" s="69"/>
      <c r="CVV27" s="69"/>
      <c r="CVW27" s="69"/>
      <c r="CVX27" s="69"/>
      <c r="CVY27" s="69"/>
      <c r="CVZ27" s="69"/>
      <c r="CWA27" s="69"/>
      <c r="CWB27" s="69"/>
      <c r="CWC27" s="69"/>
      <c r="CWD27" s="69"/>
      <c r="CWE27" s="69"/>
      <c r="CWF27" s="69"/>
      <c r="CWG27" s="69"/>
      <c r="CWH27" s="69"/>
      <c r="CWI27" s="69"/>
      <c r="CWJ27" s="69"/>
      <c r="CWK27" s="69"/>
      <c r="CWL27" s="69"/>
      <c r="CWM27" s="69"/>
      <c r="CWN27" s="69"/>
      <c r="CWO27" s="69"/>
      <c r="CWP27" s="69"/>
      <c r="CWQ27" s="69"/>
      <c r="CWR27" s="69"/>
      <c r="CWS27" s="69"/>
      <c r="CWT27" s="69"/>
      <c r="CWU27" s="69"/>
      <c r="CWV27" s="69"/>
      <c r="CWW27" s="69"/>
      <c r="CWX27" s="69"/>
      <c r="CWY27" s="69"/>
      <c r="CWZ27" s="69"/>
      <c r="CXA27" s="69"/>
      <c r="CXB27" s="69"/>
      <c r="CXC27" s="69"/>
      <c r="CXD27" s="69"/>
      <c r="CXE27" s="69"/>
      <c r="CXF27" s="69"/>
      <c r="CXG27" s="69"/>
      <c r="CXH27" s="69"/>
      <c r="CXI27" s="69"/>
      <c r="CXJ27" s="69"/>
      <c r="CXK27" s="69"/>
      <c r="CXL27" s="69"/>
      <c r="CXM27" s="69"/>
      <c r="CXN27" s="69"/>
      <c r="CXO27" s="69"/>
      <c r="CXP27" s="69"/>
      <c r="CXQ27" s="69"/>
      <c r="CXR27" s="69"/>
      <c r="CXS27" s="69"/>
      <c r="CXT27" s="69"/>
      <c r="CXU27" s="69"/>
      <c r="CXV27" s="69"/>
      <c r="CXW27" s="69"/>
      <c r="CXX27" s="69"/>
      <c r="CXY27" s="69"/>
      <c r="CXZ27" s="69"/>
      <c r="CYA27" s="69"/>
      <c r="CYB27" s="69"/>
      <c r="CYC27" s="69"/>
      <c r="CYD27" s="69"/>
      <c r="CYE27" s="69"/>
      <c r="CYF27" s="69"/>
      <c r="CYG27" s="69"/>
      <c r="CYH27" s="69"/>
      <c r="CYI27" s="69"/>
      <c r="CYJ27" s="69"/>
      <c r="CYK27" s="69"/>
      <c r="CYL27" s="69"/>
      <c r="CYM27" s="69"/>
      <c r="CYN27" s="69"/>
      <c r="CYO27" s="69"/>
      <c r="CYP27" s="69"/>
      <c r="CYQ27" s="69"/>
      <c r="CYR27" s="69"/>
      <c r="CYS27" s="69"/>
      <c r="CYT27" s="69"/>
      <c r="CYU27" s="69"/>
      <c r="CYV27" s="69"/>
      <c r="CYW27" s="69"/>
      <c r="CYX27" s="69"/>
      <c r="CYY27" s="69"/>
      <c r="CYZ27" s="69"/>
      <c r="CZA27" s="69"/>
      <c r="CZB27" s="69"/>
      <c r="CZC27" s="69"/>
      <c r="CZD27" s="69"/>
      <c r="CZE27" s="69"/>
      <c r="CZF27" s="69"/>
      <c r="CZG27" s="69"/>
      <c r="CZH27" s="69"/>
      <c r="CZI27" s="69"/>
      <c r="CZJ27" s="69"/>
      <c r="CZK27" s="69"/>
      <c r="CZL27" s="69"/>
      <c r="CZM27" s="69"/>
      <c r="CZN27" s="69"/>
      <c r="CZO27" s="69"/>
      <c r="CZP27" s="69"/>
      <c r="CZQ27" s="69"/>
      <c r="CZR27" s="69"/>
      <c r="CZS27" s="69"/>
      <c r="CZT27" s="69"/>
      <c r="CZU27" s="69"/>
      <c r="CZV27" s="69"/>
      <c r="CZW27" s="69"/>
      <c r="CZX27" s="69"/>
      <c r="CZY27" s="69"/>
      <c r="CZZ27" s="69"/>
      <c r="DAA27" s="69"/>
      <c r="DAB27" s="69"/>
      <c r="DAC27" s="69"/>
      <c r="DAD27" s="69"/>
      <c r="DAE27" s="69"/>
      <c r="DAF27" s="69"/>
      <c r="DAG27" s="69"/>
      <c r="DAH27" s="69"/>
      <c r="DAI27" s="69"/>
      <c r="DAJ27" s="69"/>
      <c r="DAK27" s="69"/>
      <c r="DAL27" s="69"/>
      <c r="DAM27" s="69"/>
      <c r="DAN27" s="69"/>
      <c r="DAO27" s="69"/>
      <c r="DAP27" s="69"/>
      <c r="DAQ27" s="69"/>
      <c r="DAR27" s="69"/>
      <c r="DAS27" s="69"/>
      <c r="DAT27" s="69"/>
      <c r="DAU27" s="69"/>
      <c r="DAV27" s="69"/>
      <c r="DAW27" s="69"/>
      <c r="DAX27" s="69"/>
      <c r="DAY27" s="69"/>
      <c r="DAZ27" s="69"/>
      <c r="DBA27" s="69"/>
      <c r="DBB27" s="69"/>
      <c r="DBC27" s="69"/>
      <c r="DBD27" s="69"/>
      <c r="DBE27" s="69"/>
      <c r="DBF27" s="69"/>
      <c r="DBG27" s="69"/>
      <c r="DBH27" s="69"/>
      <c r="DBI27" s="69"/>
      <c r="DBJ27" s="69"/>
      <c r="DBK27" s="69"/>
      <c r="DBL27" s="69"/>
      <c r="DBM27" s="69"/>
      <c r="DBN27" s="69"/>
      <c r="DBO27" s="69"/>
      <c r="DBP27" s="69"/>
      <c r="DBQ27" s="69"/>
      <c r="DBR27" s="69"/>
      <c r="DBS27" s="69"/>
      <c r="DBT27" s="69"/>
      <c r="DBU27" s="69"/>
      <c r="DBV27" s="69"/>
      <c r="DBW27" s="69"/>
      <c r="DBX27" s="69"/>
      <c r="DBY27" s="69"/>
      <c r="DBZ27" s="69"/>
      <c r="DCA27" s="69"/>
      <c r="DCB27" s="69"/>
      <c r="DCC27" s="69"/>
      <c r="DCD27" s="69"/>
      <c r="DCE27" s="69"/>
      <c r="DCF27" s="69"/>
      <c r="DCG27" s="69"/>
      <c r="DCH27" s="69"/>
      <c r="DCI27" s="69"/>
      <c r="DCJ27" s="69"/>
      <c r="DCK27" s="69"/>
      <c r="DCL27" s="69"/>
      <c r="DCM27" s="69"/>
      <c r="DCN27" s="69"/>
      <c r="DCO27" s="69"/>
      <c r="DCP27" s="69"/>
      <c r="DCQ27" s="69"/>
      <c r="DCR27" s="69"/>
      <c r="DCS27" s="69"/>
      <c r="DCT27" s="69"/>
      <c r="DCU27" s="69"/>
      <c r="DCV27" s="69"/>
      <c r="DCW27" s="69"/>
      <c r="DCX27" s="69"/>
      <c r="DCY27" s="69"/>
      <c r="DCZ27" s="69"/>
      <c r="DDA27" s="69"/>
      <c r="DDB27" s="69"/>
      <c r="DDC27" s="69"/>
      <c r="DDD27" s="69"/>
      <c r="DDE27" s="69"/>
      <c r="DDF27" s="69"/>
      <c r="DDG27" s="69"/>
      <c r="DDH27" s="69"/>
      <c r="DDI27" s="69"/>
      <c r="DDJ27" s="69"/>
      <c r="DDK27" s="69"/>
      <c r="DDL27" s="69"/>
      <c r="DDM27" s="69"/>
      <c r="DDN27" s="69"/>
      <c r="DDO27" s="69"/>
      <c r="DDP27" s="69"/>
      <c r="DDQ27" s="69"/>
      <c r="DDR27" s="69"/>
      <c r="DDS27" s="69"/>
      <c r="DDT27" s="69"/>
      <c r="DDU27" s="69"/>
      <c r="DDV27" s="69"/>
      <c r="DDW27" s="69"/>
      <c r="DDX27" s="69"/>
      <c r="DDY27" s="69"/>
      <c r="DDZ27" s="69"/>
      <c r="DEA27" s="69"/>
      <c r="DEB27" s="69"/>
      <c r="DEC27" s="69"/>
      <c r="DED27" s="69"/>
      <c r="DEE27" s="69"/>
      <c r="DEF27" s="69"/>
      <c r="DEG27" s="69"/>
      <c r="DEH27" s="69"/>
      <c r="DEI27" s="69"/>
      <c r="DEJ27" s="69"/>
      <c r="DEK27" s="69"/>
      <c r="DEL27" s="69"/>
      <c r="DEM27" s="69"/>
      <c r="DEN27" s="69"/>
      <c r="DEO27" s="69"/>
      <c r="DEP27" s="69"/>
      <c r="DEQ27" s="69"/>
      <c r="DER27" s="69"/>
      <c r="DES27" s="69"/>
      <c r="DET27" s="69"/>
      <c r="DEU27" s="69"/>
      <c r="DEV27" s="69"/>
      <c r="DEW27" s="69"/>
      <c r="DEX27" s="69"/>
      <c r="DEY27" s="69"/>
      <c r="DEZ27" s="69"/>
      <c r="DFA27" s="69"/>
      <c r="DFB27" s="69"/>
      <c r="DFC27" s="69"/>
      <c r="DFD27" s="69"/>
      <c r="DFE27" s="69"/>
      <c r="DFF27" s="69"/>
      <c r="DFG27" s="69"/>
      <c r="DFH27" s="69"/>
      <c r="DFI27" s="69"/>
      <c r="DFJ27" s="69"/>
      <c r="DFK27" s="69"/>
      <c r="DFL27" s="69"/>
      <c r="DFM27" s="69"/>
      <c r="DFN27" s="69"/>
      <c r="DFO27" s="69"/>
      <c r="DFP27" s="69"/>
      <c r="DFQ27" s="69"/>
      <c r="DFR27" s="69"/>
      <c r="DFS27" s="69"/>
      <c r="DFT27" s="69"/>
      <c r="DFU27" s="69"/>
      <c r="DFV27" s="69"/>
      <c r="DFW27" s="69"/>
      <c r="DFX27" s="69"/>
      <c r="DFY27" s="69"/>
      <c r="DFZ27" s="69"/>
      <c r="DGA27" s="69"/>
      <c r="DGB27" s="69"/>
      <c r="DGC27" s="69"/>
      <c r="DGD27" s="69"/>
      <c r="DGE27" s="69"/>
      <c r="DGF27" s="69"/>
      <c r="DGG27" s="69"/>
      <c r="DGH27" s="69"/>
      <c r="DGI27" s="69"/>
      <c r="DGJ27" s="69"/>
      <c r="DGK27" s="69"/>
      <c r="DGL27" s="69"/>
      <c r="DGM27" s="69"/>
      <c r="DGN27" s="69"/>
      <c r="DGO27" s="69"/>
      <c r="DGP27" s="69"/>
      <c r="DGQ27" s="69"/>
      <c r="DGR27" s="69"/>
      <c r="DGS27" s="69"/>
      <c r="DGT27" s="69"/>
      <c r="DGU27" s="69"/>
      <c r="DGV27" s="69"/>
      <c r="DGW27" s="69"/>
      <c r="DGX27" s="69"/>
      <c r="DGY27" s="69"/>
      <c r="DGZ27" s="69"/>
      <c r="DHA27" s="69"/>
      <c r="DHB27" s="69"/>
      <c r="DHC27" s="69"/>
      <c r="DHD27" s="69"/>
      <c r="DHE27" s="69"/>
      <c r="DHF27" s="69"/>
      <c r="DHG27" s="69"/>
      <c r="DHH27" s="69"/>
      <c r="DHI27" s="69"/>
      <c r="DHJ27" s="69"/>
      <c r="DHK27" s="69"/>
      <c r="DHL27" s="69"/>
      <c r="DHM27" s="69"/>
      <c r="DHN27" s="69"/>
      <c r="DHO27" s="69"/>
      <c r="DHP27" s="69"/>
      <c r="DHQ27" s="69"/>
      <c r="DHR27" s="69"/>
      <c r="DHS27" s="69"/>
      <c r="DHT27" s="69"/>
      <c r="DHU27" s="69"/>
      <c r="DHV27" s="69"/>
      <c r="DHW27" s="69"/>
      <c r="DHX27" s="69"/>
      <c r="DHY27" s="69"/>
      <c r="DHZ27" s="69"/>
      <c r="DIA27" s="69"/>
      <c r="DIB27" s="69"/>
      <c r="DIC27" s="69"/>
      <c r="DID27" s="69"/>
      <c r="DIE27" s="69"/>
      <c r="DIF27" s="69"/>
      <c r="DIG27" s="69"/>
      <c r="DIH27" s="69"/>
      <c r="DII27" s="69"/>
      <c r="DIJ27" s="69"/>
      <c r="DIK27" s="69"/>
      <c r="DIL27" s="69"/>
      <c r="DIM27" s="69"/>
      <c r="DIN27" s="69"/>
      <c r="DIO27" s="69"/>
      <c r="DIP27" s="69"/>
      <c r="DIQ27" s="69"/>
      <c r="DIR27" s="69"/>
      <c r="DIS27" s="69"/>
      <c r="DIT27" s="69"/>
      <c r="DIU27" s="69"/>
      <c r="DIV27" s="69"/>
      <c r="DIW27" s="69"/>
      <c r="DIX27" s="69"/>
      <c r="DIY27" s="69"/>
      <c r="DIZ27" s="69"/>
      <c r="DJA27" s="69"/>
      <c r="DJB27" s="69"/>
      <c r="DJC27" s="69"/>
      <c r="DJD27" s="69"/>
      <c r="DJE27" s="69"/>
      <c r="DJF27" s="69"/>
      <c r="DJG27" s="69"/>
      <c r="DJH27" s="69"/>
      <c r="DJI27" s="69"/>
      <c r="DJJ27" s="69"/>
      <c r="DJK27" s="69"/>
      <c r="DJL27" s="69"/>
      <c r="DJM27" s="69"/>
      <c r="DJN27" s="69"/>
      <c r="DJO27" s="69"/>
      <c r="DJP27" s="69"/>
      <c r="DJQ27" s="69"/>
      <c r="DJR27" s="69"/>
      <c r="DJS27" s="69"/>
      <c r="DJT27" s="69"/>
      <c r="DJU27" s="69"/>
      <c r="DJV27" s="69"/>
      <c r="DJW27" s="69"/>
      <c r="DJX27" s="69"/>
      <c r="DJY27" s="69"/>
      <c r="DJZ27" s="69"/>
      <c r="DKA27" s="69"/>
      <c r="DKB27" s="69"/>
      <c r="DKC27" s="69"/>
      <c r="DKD27" s="69"/>
      <c r="DKE27" s="69"/>
      <c r="DKF27" s="69"/>
      <c r="DKG27" s="69"/>
      <c r="DKH27" s="69"/>
      <c r="DKI27" s="69"/>
      <c r="DKJ27" s="69"/>
      <c r="DKK27" s="69"/>
      <c r="DKL27" s="69"/>
      <c r="DKM27" s="69"/>
      <c r="DKN27" s="69"/>
      <c r="DKO27" s="69"/>
      <c r="DKP27" s="69"/>
      <c r="DKQ27" s="69"/>
      <c r="DKR27" s="69"/>
      <c r="DKS27" s="69"/>
      <c r="DKT27" s="69"/>
      <c r="DKU27" s="69"/>
      <c r="DKV27" s="69"/>
      <c r="DKW27" s="69"/>
      <c r="DKX27" s="69"/>
      <c r="DKY27" s="69"/>
      <c r="DKZ27" s="69"/>
      <c r="DLA27" s="69"/>
      <c r="DLB27" s="69"/>
      <c r="DLC27" s="69"/>
      <c r="DLD27" s="69"/>
      <c r="DLE27" s="69"/>
      <c r="DLF27" s="69"/>
      <c r="DLG27" s="69"/>
      <c r="DLH27" s="69"/>
      <c r="DLI27" s="69"/>
      <c r="DLJ27" s="69"/>
      <c r="DLK27" s="69"/>
      <c r="DLL27" s="69"/>
      <c r="DLM27" s="69"/>
      <c r="DLN27" s="69"/>
      <c r="DLO27" s="69"/>
      <c r="DLP27" s="69"/>
      <c r="DLQ27" s="69"/>
      <c r="DLR27" s="69"/>
      <c r="DLS27" s="69"/>
      <c r="DLT27" s="69"/>
      <c r="DLU27" s="69"/>
      <c r="DLV27" s="69"/>
      <c r="DLW27" s="69"/>
      <c r="DLX27" s="69"/>
      <c r="DLY27" s="69"/>
      <c r="DLZ27" s="69"/>
      <c r="DMA27" s="69"/>
      <c r="DMB27" s="69"/>
      <c r="DMC27" s="69"/>
      <c r="DMD27" s="69"/>
      <c r="DME27" s="69"/>
      <c r="DMF27" s="69"/>
      <c r="DMG27" s="69"/>
      <c r="DMH27" s="69"/>
      <c r="DMI27" s="69"/>
      <c r="DMJ27" s="69"/>
      <c r="DMK27" s="69"/>
      <c r="DML27" s="69"/>
      <c r="DMM27" s="69"/>
      <c r="DMN27" s="69"/>
      <c r="DMO27" s="69"/>
      <c r="DMP27" s="69"/>
      <c r="DMQ27" s="69"/>
      <c r="DMR27" s="69"/>
      <c r="DMS27" s="69"/>
      <c r="DMT27" s="69"/>
      <c r="DMU27" s="69"/>
      <c r="DMV27" s="69"/>
      <c r="DMW27" s="69"/>
      <c r="DMX27" s="69"/>
      <c r="DMY27" s="69"/>
      <c r="DMZ27" s="69"/>
      <c r="DNA27" s="69"/>
      <c r="DNB27" s="69"/>
      <c r="DNC27" s="69"/>
      <c r="DND27" s="69"/>
      <c r="DNE27" s="69"/>
      <c r="DNF27" s="69"/>
      <c r="DNG27" s="69"/>
      <c r="DNH27" s="69"/>
      <c r="DNI27" s="69"/>
      <c r="DNJ27" s="69"/>
      <c r="DNK27" s="69"/>
      <c r="DNL27" s="69"/>
      <c r="DNM27" s="69"/>
      <c r="DNN27" s="69"/>
      <c r="DNO27" s="69"/>
      <c r="DNP27" s="69"/>
      <c r="DNQ27" s="69"/>
      <c r="DNR27" s="69"/>
      <c r="DNS27" s="69"/>
      <c r="DNT27" s="69"/>
      <c r="DNU27" s="69"/>
      <c r="DNV27" s="69"/>
      <c r="DNW27" s="69"/>
      <c r="DNX27" s="69"/>
      <c r="DNY27" s="69"/>
      <c r="DNZ27" s="69"/>
      <c r="DOA27" s="69"/>
      <c r="DOB27" s="69"/>
      <c r="DOC27" s="69"/>
      <c r="DOD27" s="69"/>
      <c r="DOE27" s="69"/>
      <c r="DOF27" s="69"/>
      <c r="DOG27" s="69"/>
      <c r="DOH27" s="69"/>
      <c r="DOI27" s="69"/>
      <c r="DOJ27" s="69"/>
      <c r="DOK27" s="69"/>
      <c r="DOL27" s="69"/>
      <c r="DOM27" s="69"/>
      <c r="DON27" s="69"/>
      <c r="DOO27" s="69"/>
      <c r="DOP27" s="69"/>
      <c r="DOQ27" s="69"/>
      <c r="DOR27" s="69"/>
      <c r="DOS27" s="69"/>
      <c r="DOT27" s="69"/>
      <c r="DOU27" s="69"/>
      <c r="DOV27" s="69"/>
      <c r="DOW27" s="69"/>
      <c r="DOX27" s="69"/>
      <c r="DOY27" s="69"/>
      <c r="DOZ27" s="69"/>
      <c r="DPA27" s="69"/>
      <c r="DPB27" s="69"/>
      <c r="DPC27" s="69"/>
      <c r="DPD27" s="69"/>
      <c r="DPE27" s="69"/>
      <c r="DPF27" s="69"/>
      <c r="DPG27" s="69"/>
      <c r="DPH27" s="69"/>
      <c r="DPI27" s="69"/>
      <c r="DPJ27" s="69"/>
      <c r="DPK27" s="69"/>
      <c r="DPL27" s="69"/>
      <c r="DPM27" s="69"/>
      <c r="DPN27" s="69"/>
      <c r="DPO27" s="69"/>
      <c r="DPP27" s="69"/>
      <c r="DPQ27" s="69"/>
      <c r="DPR27" s="69"/>
      <c r="DPS27" s="69"/>
      <c r="DPT27" s="69"/>
      <c r="DPU27" s="69"/>
      <c r="DPV27" s="69"/>
      <c r="DPW27" s="69"/>
      <c r="DPX27" s="69"/>
      <c r="DPY27" s="69"/>
      <c r="DPZ27" s="69"/>
      <c r="DQA27" s="69"/>
      <c r="DQB27" s="69"/>
      <c r="DQC27" s="69"/>
      <c r="DQD27" s="69"/>
      <c r="DQE27" s="69"/>
      <c r="DQF27" s="69"/>
      <c r="DQG27" s="69"/>
      <c r="DQH27" s="69"/>
      <c r="DQI27" s="69"/>
      <c r="DQJ27" s="69"/>
      <c r="DQK27" s="69"/>
      <c r="DQL27" s="69"/>
      <c r="DQM27" s="69"/>
      <c r="DQN27" s="69"/>
      <c r="DQO27" s="69"/>
      <c r="DQP27" s="69"/>
      <c r="DQQ27" s="69"/>
      <c r="DQR27" s="69"/>
      <c r="DQS27" s="69"/>
      <c r="DQT27" s="69"/>
      <c r="DQU27" s="69"/>
      <c r="DQV27" s="69"/>
      <c r="DQW27" s="69"/>
      <c r="DQX27" s="69"/>
      <c r="DQY27" s="69"/>
      <c r="DQZ27" s="69"/>
      <c r="DRA27" s="69"/>
      <c r="DRB27" s="69"/>
      <c r="DRC27" s="69"/>
      <c r="DRD27" s="69"/>
      <c r="DRE27" s="69"/>
      <c r="DRF27" s="69"/>
      <c r="DRG27" s="69"/>
      <c r="DRH27" s="69"/>
      <c r="DRI27" s="69"/>
      <c r="DRJ27" s="69"/>
      <c r="DRK27" s="69"/>
      <c r="DRL27" s="69"/>
      <c r="DRM27" s="69"/>
      <c r="DRN27" s="69"/>
      <c r="DRO27" s="69"/>
      <c r="DRP27" s="69"/>
      <c r="DRQ27" s="69"/>
      <c r="DRR27" s="69"/>
      <c r="DRS27" s="69"/>
      <c r="DRT27" s="69"/>
      <c r="DRU27" s="69"/>
      <c r="DRV27" s="69"/>
      <c r="DRW27" s="69"/>
      <c r="DRX27" s="69"/>
      <c r="DRY27" s="69"/>
      <c r="DRZ27" s="69"/>
      <c r="DSA27" s="69"/>
      <c r="DSB27" s="69"/>
      <c r="DSC27" s="69"/>
      <c r="DSD27" s="69"/>
      <c r="DSE27" s="69"/>
      <c r="DSF27" s="69"/>
      <c r="DSG27" s="69"/>
      <c r="DSH27" s="69"/>
      <c r="DSI27" s="69"/>
      <c r="DSJ27" s="69"/>
      <c r="DSK27" s="69"/>
      <c r="DSL27" s="69"/>
      <c r="DSM27" s="69"/>
      <c r="DSN27" s="69"/>
      <c r="DSO27" s="69"/>
      <c r="DSP27" s="69"/>
      <c r="DSQ27" s="69"/>
      <c r="DSR27" s="69"/>
      <c r="DSS27" s="69"/>
      <c r="DST27" s="69"/>
      <c r="DSU27" s="69"/>
      <c r="DSV27" s="69"/>
      <c r="DSW27" s="69"/>
      <c r="DSX27" s="69"/>
    </row>
    <row r="28" spans="1:3222" s="90" customFormat="1" ht="13.5" customHeight="1" x14ac:dyDescent="0.2">
      <c r="A28" s="152"/>
      <c r="B28" s="50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  <c r="BRZ28" s="69"/>
      <c r="BSA28" s="69"/>
      <c r="BSB28" s="69"/>
      <c r="BSC28" s="69"/>
      <c r="BSD28" s="69"/>
      <c r="BSE28" s="69"/>
      <c r="BSF28" s="69"/>
      <c r="BSG28" s="69"/>
      <c r="BSH28" s="69"/>
      <c r="BSI28" s="69"/>
      <c r="BSJ28" s="69"/>
      <c r="BSK28" s="69"/>
      <c r="BSL28" s="69"/>
      <c r="BSM28" s="69"/>
      <c r="BSN28" s="69"/>
      <c r="BSO28" s="69"/>
      <c r="BSP28" s="69"/>
      <c r="BSQ28" s="69"/>
      <c r="BSR28" s="69"/>
      <c r="BSS28" s="69"/>
      <c r="BST28" s="69"/>
      <c r="BSU28" s="69"/>
      <c r="BSV28" s="69"/>
      <c r="BSW28" s="69"/>
      <c r="BSX28" s="69"/>
      <c r="BSY28" s="69"/>
      <c r="BSZ28" s="69"/>
      <c r="BTA28" s="69"/>
      <c r="BTB28" s="69"/>
      <c r="BTC28" s="69"/>
      <c r="BTD28" s="69"/>
      <c r="BTE28" s="69"/>
      <c r="BTF28" s="69"/>
      <c r="BTG28" s="69"/>
      <c r="BTH28" s="69"/>
      <c r="BTI28" s="69"/>
      <c r="BTJ28" s="69"/>
      <c r="BTK28" s="69"/>
      <c r="BTL28" s="69"/>
      <c r="BTM28" s="69"/>
      <c r="BTN28" s="69"/>
      <c r="BTO28" s="69"/>
      <c r="BTP28" s="69"/>
      <c r="BTQ28" s="69"/>
      <c r="BTR28" s="69"/>
      <c r="BTS28" s="69"/>
      <c r="BTT28" s="69"/>
      <c r="BTU28" s="69"/>
      <c r="BTV28" s="69"/>
      <c r="BTW28" s="69"/>
      <c r="BTX28" s="69"/>
      <c r="BTY28" s="69"/>
      <c r="BTZ28" s="69"/>
      <c r="BUA28" s="69"/>
      <c r="BUB28" s="69"/>
      <c r="BUC28" s="69"/>
      <c r="BUD28" s="69"/>
      <c r="BUE28" s="69"/>
      <c r="BUF28" s="69"/>
      <c r="BUG28" s="69"/>
      <c r="BUH28" s="69"/>
      <c r="BUI28" s="69"/>
      <c r="BUJ28" s="69"/>
      <c r="BUK28" s="69"/>
      <c r="BUL28" s="69"/>
      <c r="BUM28" s="69"/>
      <c r="BUN28" s="69"/>
      <c r="BUO28" s="69"/>
      <c r="BUP28" s="69"/>
      <c r="BUQ28" s="69"/>
      <c r="BUR28" s="69"/>
      <c r="BUS28" s="69"/>
      <c r="BUT28" s="69"/>
      <c r="BUU28" s="69"/>
      <c r="BUV28" s="69"/>
      <c r="BUW28" s="69"/>
      <c r="BUX28" s="69"/>
      <c r="BUY28" s="69"/>
      <c r="BUZ28" s="69"/>
      <c r="BVA28" s="69"/>
      <c r="BVB28" s="69"/>
      <c r="BVC28" s="69"/>
      <c r="BVD28" s="69"/>
      <c r="BVE28" s="69"/>
      <c r="BVF28" s="69"/>
      <c r="BVG28" s="69"/>
      <c r="BVH28" s="69"/>
      <c r="BVI28" s="69"/>
      <c r="BVJ28" s="69"/>
      <c r="BVK28" s="69"/>
      <c r="BVL28" s="69"/>
      <c r="BVM28" s="69"/>
      <c r="BVN28" s="69"/>
      <c r="BVO28" s="69"/>
      <c r="BVP28" s="69"/>
      <c r="BVQ28" s="69"/>
      <c r="BVR28" s="69"/>
      <c r="BVS28" s="69"/>
      <c r="BVT28" s="69"/>
      <c r="BVU28" s="69"/>
      <c r="BVV28" s="69"/>
      <c r="BVW28" s="69"/>
      <c r="BVX28" s="69"/>
      <c r="BVY28" s="69"/>
      <c r="BVZ28" s="69"/>
      <c r="BWA28" s="69"/>
      <c r="BWB28" s="69"/>
      <c r="BWC28" s="69"/>
      <c r="BWD28" s="69"/>
      <c r="BWE28" s="69"/>
      <c r="BWF28" s="69"/>
      <c r="BWG28" s="69"/>
      <c r="BWH28" s="69"/>
      <c r="BWI28" s="69"/>
      <c r="BWJ28" s="69"/>
      <c r="BWK28" s="69"/>
      <c r="BWL28" s="69"/>
      <c r="BWM28" s="69"/>
      <c r="BWN28" s="69"/>
      <c r="BWO28" s="69"/>
      <c r="BWP28" s="69"/>
      <c r="BWQ28" s="69"/>
      <c r="BWR28" s="69"/>
      <c r="BWS28" s="69"/>
      <c r="BWT28" s="69"/>
      <c r="BWU28" s="69"/>
      <c r="BWV28" s="69"/>
      <c r="BWW28" s="69"/>
      <c r="BWX28" s="69"/>
      <c r="BWY28" s="69"/>
      <c r="BWZ28" s="69"/>
      <c r="BXA28" s="69"/>
      <c r="BXB28" s="69"/>
      <c r="BXC28" s="69"/>
      <c r="BXD28" s="69"/>
      <c r="BXE28" s="69"/>
      <c r="BXF28" s="69"/>
      <c r="BXG28" s="69"/>
      <c r="BXH28" s="69"/>
      <c r="BXI28" s="69"/>
      <c r="BXJ28" s="69"/>
      <c r="BXK28" s="69"/>
      <c r="BXL28" s="69"/>
      <c r="BXM28" s="69"/>
      <c r="BXN28" s="69"/>
      <c r="BXO28" s="69"/>
      <c r="BXP28" s="69"/>
      <c r="BXQ28" s="69"/>
      <c r="BXR28" s="69"/>
      <c r="BXS28" s="69"/>
      <c r="BXT28" s="69"/>
      <c r="BXU28" s="69"/>
      <c r="BXV28" s="69"/>
      <c r="BXW28" s="69"/>
      <c r="BXX28" s="69"/>
      <c r="BXY28" s="69"/>
      <c r="BXZ28" s="69"/>
      <c r="BYA28" s="69"/>
      <c r="BYB28" s="69"/>
      <c r="BYC28" s="69"/>
      <c r="BYD28" s="69"/>
      <c r="BYE28" s="69"/>
      <c r="BYF28" s="69"/>
      <c r="BYG28" s="69"/>
      <c r="BYH28" s="69"/>
      <c r="BYI28" s="69"/>
      <c r="BYJ28" s="69"/>
      <c r="BYK28" s="69"/>
      <c r="BYL28" s="69"/>
      <c r="BYM28" s="69"/>
      <c r="BYN28" s="69"/>
      <c r="BYO28" s="69"/>
      <c r="BYP28" s="69"/>
      <c r="BYQ28" s="69"/>
      <c r="BYR28" s="69"/>
      <c r="BYS28" s="69"/>
      <c r="BYT28" s="69"/>
      <c r="BYU28" s="69"/>
      <c r="BYV28" s="69"/>
      <c r="BYW28" s="69"/>
      <c r="BYX28" s="69"/>
      <c r="BYY28" s="69"/>
      <c r="BYZ28" s="69"/>
      <c r="BZA28" s="69"/>
      <c r="BZB28" s="69"/>
      <c r="BZC28" s="69"/>
      <c r="BZD28" s="69"/>
      <c r="BZE28" s="69"/>
      <c r="BZF28" s="69"/>
      <c r="BZG28" s="69"/>
      <c r="BZH28" s="69"/>
      <c r="BZI28" s="69"/>
      <c r="BZJ28" s="69"/>
      <c r="BZK28" s="69"/>
      <c r="BZL28" s="69"/>
      <c r="BZM28" s="69"/>
      <c r="BZN28" s="69"/>
      <c r="BZO28" s="69"/>
      <c r="BZP28" s="69"/>
      <c r="BZQ28" s="69"/>
      <c r="BZR28" s="69"/>
      <c r="BZS28" s="69"/>
      <c r="BZT28" s="69"/>
      <c r="BZU28" s="69"/>
      <c r="BZV28" s="69"/>
      <c r="BZW28" s="69"/>
      <c r="BZX28" s="69"/>
      <c r="BZY28" s="69"/>
      <c r="BZZ28" s="69"/>
      <c r="CAA28" s="69"/>
      <c r="CAB28" s="69"/>
      <c r="CAC28" s="69"/>
      <c r="CAD28" s="69"/>
      <c r="CAE28" s="69"/>
      <c r="CAF28" s="69"/>
      <c r="CAG28" s="69"/>
      <c r="CAH28" s="69"/>
      <c r="CAI28" s="69"/>
      <c r="CAJ28" s="69"/>
      <c r="CAK28" s="69"/>
      <c r="CAL28" s="69"/>
      <c r="CAM28" s="69"/>
      <c r="CAN28" s="69"/>
      <c r="CAO28" s="69"/>
      <c r="CAP28" s="69"/>
      <c r="CAQ28" s="69"/>
      <c r="CAR28" s="69"/>
      <c r="CAS28" s="69"/>
      <c r="CAT28" s="69"/>
      <c r="CAU28" s="69"/>
      <c r="CAV28" s="69"/>
      <c r="CAW28" s="69"/>
      <c r="CAX28" s="69"/>
      <c r="CAY28" s="69"/>
      <c r="CAZ28" s="69"/>
      <c r="CBA28" s="69"/>
      <c r="CBB28" s="69"/>
      <c r="CBC28" s="69"/>
      <c r="CBD28" s="69"/>
      <c r="CBE28" s="69"/>
      <c r="CBF28" s="69"/>
      <c r="CBG28" s="69"/>
      <c r="CBH28" s="69"/>
      <c r="CBI28" s="69"/>
      <c r="CBJ28" s="69"/>
      <c r="CBK28" s="69"/>
      <c r="CBL28" s="69"/>
      <c r="CBM28" s="69"/>
      <c r="CBN28" s="69"/>
      <c r="CBO28" s="69"/>
      <c r="CBP28" s="69"/>
      <c r="CBQ28" s="69"/>
      <c r="CBR28" s="69"/>
      <c r="CBS28" s="69"/>
      <c r="CBT28" s="69"/>
      <c r="CBU28" s="69"/>
      <c r="CBV28" s="69"/>
      <c r="CBW28" s="69"/>
      <c r="CBX28" s="69"/>
      <c r="CBY28" s="69"/>
      <c r="CBZ28" s="69"/>
      <c r="CCA28" s="69"/>
      <c r="CCB28" s="69"/>
      <c r="CCC28" s="69"/>
      <c r="CCD28" s="69"/>
      <c r="CCE28" s="69"/>
      <c r="CCF28" s="69"/>
      <c r="CCG28" s="69"/>
      <c r="CCH28" s="69"/>
      <c r="CCI28" s="69"/>
      <c r="CCJ28" s="69"/>
      <c r="CCK28" s="69"/>
      <c r="CCL28" s="69"/>
      <c r="CCM28" s="69"/>
      <c r="CCN28" s="69"/>
      <c r="CCO28" s="69"/>
      <c r="CCP28" s="69"/>
      <c r="CCQ28" s="69"/>
      <c r="CCR28" s="69"/>
      <c r="CCS28" s="69"/>
      <c r="CCT28" s="69"/>
      <c r="CCU28" s="69"/>
      <c r="CCV28" s="69"/>
      <c r="CCW28" s="69"/>
      <c r="CCX28" s="69"/>
      <c r="CCY28" s="69"/>
      <c r="CCZ28" s="69"/>
      <c r="CDA28" s="69"/>
      <c r="CDB28" s="69"/>
      <c r="CDC28" s="69"/>
      <c r="CDD28" s="69"/>
      <c r="CDE28" s="69"/>
      <c r="CDF28" s="69"/>
      <c r="CDG28" s="69"/>
      <c r="CDH28" s="69"/>
      <c r="CDI28" s="69"/>
      <c r="CDJ28" s="69"/>
      <c r="CDK28" s="69"/>
      <c r="CDL28" s="69"/>
      <c r="CDM28" s="69"/>
      <c r="CDN28" s="69"/>
      <c r="CDO28" s="69"/>
      <c r="CDP28" s="69"/>
      <c r="CDQ28" s="69"/>
      <c r="CDR28" s="69"/>
      <c r="CDS28" s="69"/>
      <c r="CDT28" s="69"/>
      <c r="CDU28" s="69"/>
      <c r="CDV28" s="69"/>
      <c r="CDW28" s="69"/>
      <c r="CDX28" s="69"/>
      <c r="CDY28" s="69"/>
      <c r="CDZ28" s="69"/>
      <c r="CEA28" s="69"/>
      <c r="CEB28" s="69"/>
      <c r="CEC28" s="69"/>
      <c r="CED28" s="69"/>
      <c r="CEE28" s="69"/>
      <c r="CEF28" s="69"/>
      <c r="CEG28" s="69"/>
      <c r="CEH28" s="69"/>
      <c r="CEI28" s="69"/>
      <c r="CEJ28" s="69"/>
      <c r="CEK28" s="69"/>
      <c r="CEL28" s="69"/>
      <c r="CEM28" s="69"/>
      <c r="CEN28" s="69"/>
      <c r="CEO28" s="69"/>
      <c r="CEP28" s="69"/>
      <c r="CEQ28" s="69"/>
      <c r="CER28" s="69"/>
      <c r="CES28" s="69"/>
      <c r="CET28" s="69"/>
      <c r="CEU28" s="69"/>
      <c r="CEV28" s="69"/>
      <c r="CEW28" s="69"/>
      <c r="CEX28" s="69"/>
      <c r="CEY28" s="69"/>
      <c r="CEZ28" s="69"/>
      <c r="CFA28" s="69"/>
      <c r="CFB28" s="69"/>
      <c r="CFC28" s="69"/>
      <c r="CFD28" s="69"/>
      <c r="CFE28" s="69"/>
      <c r="CFF28" s="69"/>
      <c r="CFG28" s="69"/>
      <c r="CFH28" s="69"/>
      <c r="CFI28" s="69"/>
      <c r="CFJ28" s="69"/>
      <c r="CFK28" s="69"/>
      <c r="CFL28" s="69"/>
      <c r="CFM28" s="69"/>
      <c r="CFN28" s="69"/>
      <c r="CFO28" s="69"/>
      <c r="CFP28" s="69"/>
      <c r="CFQ28" s="69"/>
      <c r="CFR28" s="69"/>
      <c r="CFS28" s="69"/>
      <c r="CFT28" s="69"/>
      <c r="CFU28" s="69"/>
      <c r="CFV28" s="69"/>
      <c r="CFW28" s="69"/>
      <c r="CFX28" s="69"/>
      <c r="CFY28" s="69"/>
      <c r="CFZ28" s="69"/>
      <c r="CGA28" s="69"/>
      <c r="CGB28" s="69"/>
      <c r="CGC28" s="69"/>
      <c r="CGD28" s="69"/>
      <c r="CGE28" s="69"/>
      <c r="CGF28" s="69"/>
      <c r="CGG28" s="69"/>
      <c r="CGH28" s="69"/>
      <c r="CGI28" s="69"/>
      <c r="CGJ28" s="69"/>
      <c r="CGK28" s="69"/>
      <c r="CGL28" s="69"/>
      <c r="CGM28" s="69"/>
      <c r="CGN28" s="69"/>
      <c r="CGO28" s="69"/>
      <c r="CGP28" s="69"/>
      <c r="CGQ28" s="69"/>
      <c r="CGR28" s="69"/>
      <c r="CGS28" s="69"/>
      <c r="CGT28" s="69"/>
      <c r="CGU28" s="69"/>
      <c r="CGV28" s="69"/>
      <c r="CGW28" s="69"/>
      <c r="CGX28" s="69"/>
      <c r="CGY28" s="69"/>
      <c r="CGZ28" s="69"/>
      <c r="CHA28" s="69"/>
      <c r="CHB28" s="69"/>
      <c r="CHC28" s="69"/>
      <c r="CHD28" s="69"/>
      <c r="CHE28" s="69"/>
      <c r="CHF28" s="69"/>
      <c r="CHG28" s="69"/>
      <c r="CHH28" s="69"/>
      <c r="CHI28" s="69"/>
      <c r="CHJ28" s="69"/>
      <c r="CHK28" s="69"/>
      <c r="CHL28" s="69"/>
      <c r="CHM28" s="69"/>
      <c r="CHN28" s="69"/>
      <c r="CHO28" s="69"/>
      <c r="CHP28" s="69"/>
      <c r="CHQ28" s="69"/>
      <c r="CHR28" s="69"/>
      <c r="CHS28" s="69"/>
      <c r="CHT28" s="69"/>
      <c r="CHU28" s="69"/>
      <c r="CHV28" s="69"/>
      <c r="CHW28" s="69"/>
      <c r="CHX28" s="69"/>
      <c r="CHY28" s="69"/>
      <c r="CHZ28" s="69"/>
      <c r="CIA28" s="69"/>
      <c r="CIB28" s="69"/>
      <c r="CIC28" s="69"/>
      <c r="CID28" s="69"/>
      <c r="CIE28" s="69"/>
      <c r="CIF28" s="69"/>
      <c r="CIG28" s="69"/>
      <c r="CIH28" s="69"/>
      <c r="CII28" s="69"/>
      <c r="CIJ28" s="69"/>
      <c r="CIK28" s="69"/>
      <c r="CIL28" s="69"/>
      <c r="CIM28" s="69"/>
      <c r="CIN28" s="69"/>
      <c r="CIO28" s="69"/>
      <c r="CIP28" s="69"/>
      <c r="CIQ28" s="69"/>
      <c r="CIR28" s="69"/>
      <c r="CIS28" s="69"/>
      <c r="CIT28" s="69"/>
      <c r="CIU28" s="69"/>
      <c r="CIV28" s="69"/>
      <c r="CIW28" s="69"/>
      <c r="CIX28" s="69"/>
      <c r="CIY28" s="69"/>
      <c r="CIZ28" s="69"/>
      <c r="CJA28" s="69"/>
      <c r="CJB28" s="69"/>
      <c r="CJC28" s="69"/>
      <c r="CJD28" s="69"/>
      <c r="CJE28" s="69"/>
      <c r="CJF28" s="69"/>
      <c r="CJG28" s="69"/>
      <c r="CJH28" s="69"/>
      <c r="CJI28" s="69"/>
      <c r="CJJ28" s="69"/>
      <c r="CJK28" s="69"/>
      <c r="CJL28" s="69"/>
      <c r="CJM28" s="69"/>
      <c r="CJN28" s="69"/>
      <c r="CJO28" s="69"/>
      <c r="CJP28" s="69"/>
      <c r="CJQ28" s="69"/>
      <c r="CJR28" s="69"/>
      <c r="CJS28" s="69"/>
      <c r="CJT28" s="69"/>
      <c r="CJU28" s="69"/>
      <c r="CJV28" s="69"/>
      <c r="CJW28" s="69"/>
      <c r="CJX28" s="69"/>
      <c r="CJY28" s="69"/>
      <c r="CJZ28" s="69"/>
      <c r="CKA28" s="69"/>
      <c r="CKB28" s="69"/>
      <c r="CKC28" s="69"/>
      <c r="CKD28" s="69"/>
      <c r="CKE28" s="69"/>
      <c r="CKF28" s="69"/>
      <c r="CKG28" s="69"/>
      <c r="CKH28" s="69"/>
      <c r="CKI28" s="69"/>
      <c r="CKJ28" s="69"/>
      <c r="CKK28" s="69"/>
      <c r="CKL28" s="69"/>
      <c r="CKM28" s="69"/>
      <c r="CKN28" s="69"/>
      <c r="CKO28" s="69"/>
      <c r="CKP28" s="69"/>
      <c r="CKQ28" s="69"/>
      <c r="CKR28" s="69"/>
      <c r="CKS28" s="69"/>
      <c r="CKT28" s="69"/>
      <c r="CKU28" s="69"/>
      <c r="CKV28" s="69"/>
      <c r="CKW28" s="69"/>
      <c r="CKX28" s="69"/>
      <c r="CKY28" s="69"/>
      <c r="CKZ28" s="69"/>
      <c r="CLA28" s="69"/>
      <c r="CLB28" s="69"/>
      <c r="CLC28" s="69"/>
      <c r="CLD28" s="69"/>
      <c r="CLE28" s="69"/>
      <c r="CLF28" s="69"/>
      <c r="CLG28" s="69"/>
      <c r="CLH28" s="69"/>
      <c r="CLI28" s="69"/>
      <c r="CLJ28" s="69"/>
      <c r="CLK28" s="69"/>
      <c r="CLL28" s="69"/>
      <c r="CLM28" s="69"/>
      <c r="CLN28" s="69"/>
      <c r="CLO28" s="69"/>
      <c r="CLP28" s="69"/>
      <c r="CLQ28" s="69"/>
      <c r="CLR28" s="69"/>
      <c r="CLS28" s="69"/>
      <c r="CLT28" s="69"/>
      <c r="CLU28" s="69"/>
      <c r="CLV28" s="69"/>
      <c r="CLW28" s="69"/>
      <c r="CLX28" s="69"/>
      <c r="CLY28" s="69"/>
      <c r="CLZ28" s="69"/>
      <c r="CMA28" s="69"/>
      <c r="CMB28" s="69"/>
      <c r="CMC28" s="69"/>
      <c r="CMD28" s="69"/>
      <c r="CME28" s="69"/>
      <c r="CMF28" s="69"/>
      <c r="CMG28" s="69"/>
      <c r="CMH28" s="69"/>
      <c r="CMI28" s="69"/>
      <c r="CMJ28" s="69"/>
      <c r="CMK28" s="69"/>
      <c r="CML28" s="69"/>
      <c r="CMM28" s="69"/>
      <c r="CMN28" s="69"/>
      <c r="CMO28" s="69"/>
      <c r="CMP28" s="69"/>
      <c r="CMQ28" s="69"/>
      <c r="CMR28" s="69"/>
      <c r="CMS28" s="69"/>
      <c r="CMT28" s="69"/>
      <c r="CMU28" s="69"/>
      <c r="CMV28" s="69"/>
      <c r="CMW28" s="69"/>
      <c r="CMX28" s="69"/>
      <c r="CMY28" s="69"/>
      <c r="CMZ28" s="69"/>
      <c r="CNA28" s="69"/>
      <c r="CNB28" s="69"/>
      <c r="CNC28" s="69"/>
      <c r="CND28" s="69"/>
      <c r="CNE28" s="69"/>
      <c r="CNF28" s="69"/>
      <c r="CNG28" s="69"/>
      <c r="CNH28" s="69"/>
      <c r="CNI28" s="69"/>
      <c r="CNJ28" s="69"/>
      <c r="CNK28" s="69"/>
      <c r="CNL28" s="69"/>
      <c r="CNM28" s="69"/>
      <c r="CNN28" s="69"/>
      <c r="CNO28" s="69"/>
      <c r="CNP28" s="69"/>
      <c r="CNQ28" s="69"/>
      <c r="CNR28" s="69"/>
      <c r="CNS28" s="69"/>
      <c r="CNT28" s="69"/>
      <c r="CNU28" s="69"/>
      <c r="CNV28" s="69"/>
      <c r="CNW28" s="69"/>
      <c r="CNX28" s="69"/>
      <c r="CNY28" s="69"/>
      <c r="CNZ28" s="69"/>
      <c r="COA28" s="69"/>
      <c r="COB28" s="69"/>
      <c r="COC28" s="69"/>
      <c r="COD28" s="69"/>
      <c r="COE28" s="69"/>
      <c r="COF28" s="69"/>
      <c r="COG28" s="69"/>
      <c r="COH28" s="69"/>
      <c r="COI28" s="69"/>
      <c r="COJ28" s="69"/>
      <c r="COK28" s="69"/>
      <c r="COL28" s="69"/>
      <c r="COM28" s="69"/>
      <c r="CON28" s="69"/>
      <c r="COO28" s="69"/>
      <c r="COP28" s="69"/>
      <c r="COQ28" s="69"/>
      <c r="COR28" s="69"/>
      <c r="COS28" s="69"/>
      <c r="COT28" s="69"/>
      <c r="COU28" s="69"/>
      <c r="COV28" s="69"/>
      <c r="COW28" s="69"/>
      <c r="COX28" s="69"/>
      <c r="COY28" s="69"/>
      <c r="COZ28" s="69"/>
      <c r="CPA28" s="69"/>
      <c r="CPB28" s="69"/>
      <c r="CPC28" s="69"/>
      <c r="CPD28" s="69"/>
      <c r="CPE28" s="69"/>
      <c r="CPF28" s="69"/>
      <c r="CPG28" s="69"/>
      <c r="CPH28" s="69"/>
      <c r="CPI28" s="69"/>
      <c r="CPJ28" s="69"/>
      <c r="CPK28" s="69"/>
      <c r="CPL28" s="69"/>
      <c r="CPM28" s="69"/>
      <c r="CPN28" s="69"/>
      <c r="CPO28" s="69"/>
      <c r="CPP28" s="69"/>
      <c r="CPQ28" s="69"/>
      <c r="CPR28" s="69"/>
      <c r="CPS28" s="69"/>
      <c r="CPT28" s="69"/>
      <c r="CPU28" s="69"/>
      <c r="CPV28" s="69"/>
      <c r="CPW28" s="69"/>
      <c r="CPX28" s="69"/>
      <c r="CPY28" s="69"/>
      <c r="CPZ28" s="69"/>
      <c r="CQA28" s="69"/>
      <c r="CQB28" s="69"/>
      <c r="CQC28" s="69"/>
      <c r="CQD28" s="69"/>
      <c r="CQE28" s="69"/>
      <c r="CQF28" s="69"/>
      <c r="CQG28" s="69"/>
      <c r="CQH28" s="69"/>
      <c r="CQI28" s="69"/>
      <c r="CQJ28" s="69"/>
      <c r="CQK28" s="69"/>
      <c r="CQL28" s="69"/>
      <c r="CQM28" s="69"/>
      <c r="CQN28" s="69"/>
      <c r="CQO28" s="69"/>
      <c r="CQP28" s="69"/>
      <c r="CQQ28" s="69"/>
      <c r="CQR28" s="69"/>
      <c r="CQS28" s="69"/>
      <c r="CQT28" s="69"/>
      <c r="CQU28" s="69"/>
      <c r="CQV28" s="69"/>
      <c r="CQW28" s="69"/>
      <c r="CQX28" s="69"/>
      <c r="CQY28" s="69"/>
      <c r="CQZ28" s="69"/>
      <c r="CRA28" s="69"/>
      <c r="CRB28" s="69"/>
      <c r="CRC28" s="69"/>
      <c r="CRD28" s="69"/>
      <c r="CRE28" s="69"/>
      <c r="CRF28" s="69"/>
      <c r="CRG28" s="69"/>
      <c r="CRH28" s="69"/>
      <c r="CRI28" s="69"/>
      <c r="CRJ28" s="69"/>
      <c r="CRK28" s="69"/>
      <c r="CRL28" s="69"/>
      <c r="CRM28" s="69"/>
      <c r="CRN28" s="69"/>
      <c r="CRO28" s="69"/>
      <c r="CRP28" s="69"/>
      <c r="CRQ28" s="69"/>
      <c r="CRR28" s="69"/>
      <c r="CRS28" s="69"/>
      <c r="CRT28" s="69"/>
      <c r="CRU28" s="69"/>
      <c r="CRV28" s="69"/>
      <c r="CRW28" s="69"/>
      <c r="CRX28" s="69"/>
      <c r="CRY28" s="69"/>
      <c r="CRZ28" s="69"/>
      <c r="CSA28" s="69"/>
      <c r="CSB28" s="69"/>
      <c r="CSC28" s="69"/>
      <c r="CSD28" s="69"/>
      <c r="CSE28" s="69"/>
      <c r="CSF28" s="69"/>
      <c r="CSG28" s="69"/>
      <c r="CSH28" s="69"/>
      <c r="CSI28" s="69"/>
      <c r="CSJ28" s="69"/>
      <c r="CSK28" s="69"/>
      <c r="CSL28" s="69"/>
      <c r="CSM28" s="69"/>
      <c r="CSN28" s="69"/>
      <c r="CSO28" s="69"/>
      <c r="CSP28" s="69"/>
      <c r="CSQ28" s="69"/>
      <c r="CSR28" s="69"/>
      <c r="CSS28" s="69"/>
      <c r="CST28" s="69"/>
      <c r="CSU28" s="69"/>
      <c r="CSV28" s="69"/>
      <c r="CSW28" s="69"/>
      <c r="CSX28" s="69"/>
      <c r="CSY28" s="69"/>
      <c r="CSZ28" s="69"/>
      <c r="CTA28" s="69"/>
      <c r="CTB28" s="69"/>
      <c r="CTC28" s="69"/>
      <c r="CTD28" s="69"/>
      <c r="CTE28" s="69"/>
      <c r="CTF28" s="69"/>
      <c r="CTG28" s="69"/>
      <c r="CTH28" s="69"/>
      <c r="CTI28" s="69"/>
      <c r="CTJ28" s="69"/>
      <c r="CTK28" s="69"/>
      <c r="CTL28" s="69"/>
      <c r="CTM28" s="69"/>
      <c r="CTN28" s="69"/>
      <c r="CTO28" s="69"/>
      <c r="CTP28" s="69"/>
      <c r="CTQ28" s="69"/>
      <c r="CTR28" s="69"/>
      <c r="CTS28" s="69"/>
      <c r="CTT28" s="69"/>
      <c r="CTU28" s="69"/>
      <c r="CTV28" s="69"/>
      <c r="CTW28" s="69"/>
      <c r="CTX28" s="69"/>
      <c r="CTY28" s="69"/>
      <c r="CTZ28" s="69"/>
      <c r="CUA28" s="69"/>
      <c r="CUB28" s="69"/>
      <c r="CUC28" s="69"/>
      <c r="CUD28" s="69"/>
      <c r="CUE28" s="69"/>
      <c r="CUF28" s="69"/>
      <c r="CUG28" s="69"/>
      <c r="CUH28" s="69"/>
      <c r="CUI28" s="69"/>
      <c r="CUJ28" s="69"/>
      <c r="CUK28" s="69"/>
      <c r="CUL28" s="69"/>
      <c r="CUM28" s="69"/>
      <c r="CUN28" s="69"/>
      <c r="CUO28" s="69"/>
      <c r="CUP28" s="69"/>
      <c r="CUQ28" s="69"/>
      <c r="CUR28" s="69"/>
      <c r="CUS28" s="69"/>
      <c r="CUT28" s="69"/>
      <c r="CUU28" s="69"/>
      <c r="CUV28" s="69"/>
      <c r="CUW28" s="69"/>
      <c r="CUX28" s="69"/>
      <c r="CUY28" s="69"/>
      <c r="CUZ28" s="69"/>
      <c r="CVA28" s="69"/>
      <c r="CVB28" s="69"/>
      <c r="CVC28" s="69"/>
      <c r="CVD28" s="69"/>
      <c r="CVE28" s="69"/>
      <c r="CVF28" s="69"/>
      <c r="CVG28" s="69"/>
      <c r="CVH28" s="69"/>
      <c r="CVI28" s="69"/>
      <c r="CVJ28" s="69"/>
      <c r="CVK28" s="69"/>
      <c r="CVL28" s="69"/>
      <c r="CVM28" s="69"/>
      <c r="CVN28" s="69"/>
      <c r="CVO28" s="69"/>
      <c r="CVP28" s="69"/>
      <c r="CVQ28" s="69"/>
      <c r="CVR28" s="69"/>
      <c r="CVS28" s="69"/>
      <c r="CVT28" s="69"/>
      <c r="CVU28" s="69"/>
      <c r="CVV28" s="69"/>
      <c r="CVW28" s="69"/>
      <c r="CVX28" s="69"/>
      <c r="CVY28" s="69"/>
      <c r="CVZ28" s="69"/>
      <c r="CWA28" s="69"/>
      <c r="CWB28" s="69"/>
      <c r="CWC28" s="69"/>
      <c r="CWD28" s="69"/>
      <c r="CWE28" s="69"/>
      <c r="CWF28" s="69"/>
      <c r="CWG28" s="69"/>
      <c r="CWH28" s="69"/>
      <c r="CWI28" s="69"/>
      <c r="CWJ28" s="69"/>
      <c r="CWK28" s="69"/>
      <c r="CWL28" s="69"/>
      <c r="CWM28" s="69"/>
      <c r="CWN28" s="69"/>
      <c r="CWO28" s="69"/>
      <c r="CWP28" s="69"/>
      <c r="CWQ28" s="69"/>
      <c r="CWR28" s="69"/>
      <c r="CWS28" s="69"/>
      <c r="CWT28" s="69"/>
      <c r="CWU28" s="69"/>
      <c r="CWV28" s="69"/>
      <c r="CWW28" s="69"/>
      <c r="CWX28" s="69"/>
      <c r="CWY28" s="69"/>
      <c r="CWZ28" s="69"/>
      <c r="CXA28" s="69"/>
      <c r="CXB28" s="69"/>
      <c r="CXC28" s="69"/>
      <c r="CXD28" s="69"/>
      <c r="CXE28" s="69"/>
      <c r="CXF28" s="69"/>
      <c r="CXG28" s="69"/>
      <c r="CXH28" s="69"/>
      <c r="CXI28" s="69"/>
      <c r="CXJ28" s="69"/>
      <c r="CXK28" s="69"/>
      <c r="CXL28" s="69"/>
      <c r="CXM28" s="69"/>
      <c r="CXN28" s="69"/>
      <c r="CXO28" s="69"/>
      <c r="CXP28" s="69"/>
      <c r="CXQ28" s="69"/>
      <c r="CXR28" s="69"/>
      <c r="CXS28" s="69"/>
      <c r="CXT28" s="69"/>
      <c r="CXU28" s="69"/>
      <c r="CXV28" s="69"/>
      <c r="CXW28" s="69"/>
      <c r="CXX28" s="69"/>
      <c r="CXY28" s="69"/>
      <c r="CXZ28" s="69"/>
      <c r="CYA28" s="69"/>
      <c r="CYB28" s="69"/>
      <c r="CYC28" s="69"/>
      <c r="CYD28" s="69"/>
      <c r="CYE28" s="69"/>
      <c r="CYF28" s="69"/>
      <c r="CYG28" s="69"/>
      <c r="CYH28" s="69"/>
      <c r="CYI28" s="69"/>
      <c r="CYJ28" s="69"/>
      <c r="CYK28" s="69"/>
      <c r="CYL28" s="69"/>
      <c r="CYM28" s="69"/>
      <c r="CYN28" s="69"/>
      <c r="CYO28" s="69"/>
      <c r="CYP28" s="69"/>
      <c r="CYQ28" s="69"/>
      <c r="CYR28" s="69"/>
      <c r="CYS28" s="69"/>
      <c r="CYT28" s="69"/>
      <c r="CYU28" s="69"/>
      <c r="CYV28" s="69"/>
      <c r="CYW28" s="69"/>
      <c r="CYX28" s="69"/>
      <c r="CYY28" s="69"/>
      <c r="CYZ28" s="69"/>
      <c r="CZA28" s="69"/>
      <c r="CZB28" s="69"/>
      <c r="CZC28" s="69"/>
      <c r="CZD28" s="69"/>
      <c r="CZE28" s="69"/>
      <c r="CZF28" s="69"/>
      <c r="CZG28" s="69"/>
      <c r="CZH28" s="69"/>
      <c r="CZI28" s="69"/>
      <c r="CZJ28" s="69"/>
      <c r="CZK28" s="69"/>
      <c r="CZL28" s="69"/>
      <c r="CZM28" s="69"/>
      <c r="CZN28" s="69"/>
      <c r="CZO28" s="69"/>
      <c r="CZP28" s="69"/>
      <c r="CZQ28" s="69"/>
      <c r="CZR28" s="69"/>
      <c r="CZS28" s="69"/>
      <c r="CZT28" s="69"/>
      <c r="CZU28" s="69"/>
      <c r="CZV28" s="69"/>
      <c r="CZW28" s="69"/>
      <c r="CZX28" s="69"/>
      <c r="CZY28" s="69"/>
      <c r="CZZ28" s="69"/>
      <c r="DAA28" s="69"/>
      <c r="DAB28" s="69"/>
      <c r="DAC28" s="69"/>
      <c r="DAD28" s="69"/>
      <c r="DAE28" s="69"/>
      <c r="DAF28" s="69"/>
      <c r="DAG28" s="69"/>
      <c r="DAH28" s="69"/>
      <c r="DAI28" s="69"/>
      <c r="DAJ28" s="69"/>
      <c r="DAK28" s="69"/>
      <c r="DAL28" s="69"/>
      <c r="DAM28" s="69"/>
      <c r="DAN28" s="69"/>
      <c r="DAO28" s="69"/>
      <c r="DAP28" s="69"/>
      <c r="DAQ28" s="69"/>
      <c r="DAR28" s="69"/>
      <c r="DAS28" s="69"/>
      <c r="DAT28" s="69"/>
      <c r="DAU28" s="69"/>
      <c r="DAV28" s="69"/>
      <c r="DAW28" s="69"/>
      <c r="DAX28" s="69"/>
      <c r="DAY28" s="69"/>
      <c r="DAZ28" s="69"/>
      <c r="DBA28" s="69"/>
      <c r="DBB28" s="69"/>
      <c r="DBC28" s="69"/>
      <c r="DBD28" s="69"/>
      <c r="DBE28" s="69"/>
      <c r="DBF28" s="69"/>
      <c r="DBG28" s="69"/>
      <c r="DBH28" s="69"/>
      <c r="DBI28" s="69"/>
      <c r="DBJ28" s="69"/>
      <c r="DBK28" s="69"/>
      <c r="DBL28" s="69"/>
      <c r="DBM28" s="69"/>
      <c r="DBN28" s="69"/>
      <c r="DBO28" s="69"/>
      <c r="DBP28" s="69"/>
      <c r="DBQ28" s="69"/>
      <c r="DBR28" s="69"/>
      <c r="DBS28" s="69"/>
      <c r="DBT28" s="69"/>
      <c r="DBU28" s="69"/>
      <c r="DBV28" s="69"/>
      <c r="DBW28" s="69"/>
      <c r="DBX28" s="69"/>
      <c r="DBY28" s="69"/>
      <c r="DBZ28" s="69"/>
      <c r="DCA28" s="69"/>
      <c r="DCB28" s="69"/>
      <c r="DCC28" s="69"/>
      <c r="DCD28" s="69"/>
      <c r="DCE28" s="69"/>
      <c r="DCF28" s="69"/>
      <c r="DCG28" s="69"/>
      <c r="DCH28" s="69"/>
      <c r="DCI28" s="69"/>
      <c r="DCJ28" s="69"/>
      <c r="DCK28" s="69"/>
      <c r="DCL28" s="69"/>
      <c r="DCM28" s="69"/>
      <c r="DCN28" s="69"/>
      <c r="DCO28" s="69"/>
      <c r="DCP28" s="69"/>
      <c r="DCQ28" s="69"/>
      <c r="DCR28" s="69"/>
      <c r="DCS28" s="69"/>
      <c r="DCT28" s="69"/>
      <c r="DCU28" s="69"/>
      <c r="DCV28" s="69"/>
      <c r="DCW28" s="69"/>
      <c r="DCX28" s="69"/>
      <c r="DCY28" s="69"/>
      <c r="DCZ28" s="69"/>
      <c r="DDA28" s="69"/>
      <c r="DDB28" s="69"/>
      <c r="DDC28" s="69"/>
      <c r="DDD28" s="69"/>
      <c r="DDE28" s="69"/>
      <c r="DDF28" s="69"/>
      <c r="DDG28" s="69"/>
      <c r="DDH28" s="69"/>
      <c r="DDI28" s="69"/>
      <c r="DDJ28" s="69"/>
      <c r="DDK28" s="69"/>
      <c r="DDL28" s="69"/>
      <c r="DDM28" s="69"/>
      <c r="DDN28" s="69"/>
      <c r="DDO28" s="69"/>
      <c r="DDP28" s="69"/>
      <c r="DDQ28" s="69"/>
      <c r="DDR28" s="69"/>
      <c r="DDS28" s="69"/>
      <c r="DDT28" s="69"/>
      <c r="DDU28" s="69"/>
      <c r="DDV28" s="69"/>
      <c r="DDW28" s="69"/>
      <c r="DDX28" s="69"/>
      <c r="DDY28" s="69"/>
      <c r="DDZ28" s="69"/>
      <c r="DEA28" s="69"/>
      <c r="DEB28" s="69"/>
      <c r="DEC28" s="69"/>
      <c r="DED28" s="69"/>
      <c r="DEE28" s="69"/>
      <c r="DEF28" s="69"/>
      <c r="DEG28" s="69"/>
      <c r="DEH28" s="69"/>
      <c r="DEI28" s="69"/>
      <c r="DEJ28" s="69"/>
      <c r="DEK28" s="69"/>
      <c r="DEL28" s="69"/>
      <c r="DEM28" s="69"/>
      <c r="DEN28" s="69"/>
      <c r="DEO28" s="69"/>
      <c r="DEP28" s="69"/>
      <c r="DEQ28" s="69"/>
      <c r="DER28" s="69"/>
      <c r="DES28" s="69"/>
      <c r="DET28" s="69"/>
      <c r="DEU28" s="69"/>
      <c r="DEV28" s="69"/>
      <c r="DEW28" s="69"/>
      <c r="DEX28" s="69"/>
      <c r="DEY28" s="69"/>
      <c r="DEZ28" s="69"/>
      <c r="DFA28" s="69"/>
      <c r="DFB28" s="69"/>
      <c r="DFC28" s="69"/>
      <c r="DFD28" s="69"/>
      <c r="DFE28" s="69"/>
      <c r="DFF28" s="69"/>
      <c r="DFG28" s="69"/>
      <c r="DFH28" s="69"/>
      <c r="DFI28" s="69"/>
      <c r="DFJ28" s="69"/>
      <c r="DFK28" s="69"/>
      <c r="DFL28" s="69"/>
      <c r="DFM28" s="69"/>
      <c r="DFN28" s="69"/>
      <c r="DFO28" s="69"/>
      <c r="DFP28" s="69"/>
      <c r="DFQ28" s="69"/>
      <c r="DFR28" s="69"/>
      <c r="DFS28" s="69"/>
      <c r="DFT28" s="69"/>
      <c r="DFU28" s="69"/>
      <c r="DFV28" s="69"/>
      <c r="DFW28" s="69"/>
      <c r="DFX28" s="69"/>
      <c r="DFY28" s="69"/>
      <c r="DFZ28" s="69"/>
      <c r="DGA28" s="69"/>
      <c r="DGB28" s="69"/>
      <c r="DGC28" s="69"/>
      <c r="DGD28" s="69"/>
      <c r="DGE28" s="69"/>
      <c r="DGF28" s="69"/>
      <c r="DGG28" s="69"/>
      <c r="DGH28" s="69"/>
      <c r="DGI28" s="69"/>
      <c r="DGJ28" s="69"/>
      <c r="DGK28" s="69"/>
      <c r="DGL28" s="69"/>
      <c r="DGM28" s="69"/>
      <c r="DGN28" s="69"/>
      <c r="DGO28" s="69"/>
      <c r="DGP28" s="69"/>
      <c r="DGQ28" s="69"/>
      <c r="DGR28" s="69"/>
      <c r="DGS28" s="69"/>
      <c r="DGT28" s="69"/>
      <c r="DGU28" s="69"/>
      <c r="DGV28" s="69"/>
      <c r="DGW28" s="69"/>
      <c r="DGX28" s="69"/>
      <c r="DGY28" s="69"/>
      <c r="DGZ28" s="69"/>
      <c r="DHA28" s="69"/>
      <c r="DHB28" s="69"/>
      <c r="DHC28" s="69"/>
      <c r="DHD28" s="69"/>
      <c r="DHE28" s="69"/>
      <c r="DHF28" s="69"/>
      <c r="DHG28" s="69"/>
      <c r="DHH28" s="69"/>
      <c r="DHI28" s="69"/>
      <c r="DHJ28" s="69"/>
      <c r="DHK28" s="69"/>
      <c r="DHL28" s="69"/>
      <c r="DHM28" s="69"/>
      <c r="DHN28" s="69"/>
      <c r="DHO28" s="69"/>
      <c r="DHP28" s="69"/>
      <c r="DHQ28" s="69"/>
      <c r="DHR28" s="69"/>
      <c r="DHS28" s="69"/>
      <c r="DHT28" s="69"/>
      <c r="DHU28" s="69"/>
      <c r="DHV28" s="69"/>
      <c r="DHW28" s="69"/>
      <c r="DHX28" s="69"/>
      <c r="DHY28" s="69"/>
      <c r="DHZ28" s="69"/>
      <c r="DIA28" s="69"/>
      <c r="DIB28" s="69"/>
      <c r="DIC28" s="69"/>
      <c r="DID28" s="69"/>
      <c r="DIE28" s="69"/>
      <c r="DIF28" s="69"/>
      <c r="DIG28" s="69"/>
      <c r="DIH28" s="69"/>
      <c r="DII28" s="69"/>
      <c r="DIJ28" s="69"/>
      <c r="DIK28" s="69"/>
      <c r="DIL28" s="69"/>
      <c r="DIM28" s="69"/>
      <c r="DIN28" s="69"/>
      <c r="DIO28" s="69"/>
      <c r="DIP28" s="69"/>
      <c r="DIQ28" s="69"/>
      <c r="DIR28" s="69"/>
      <c r="DIS28" s="69"/>
      <c r="DIT28" s="69"/>
      <c r="DIU28" s="69"/>
      <c r="DIV28" s="69"/>
      <c r="DIW28" s="69"/>
      <c r="DIX28" s="69"/>
      <c r="DIY28" s="69"/>
      <c r="DIZ28" s="69"/>
      <c r="DJA28" s="69"/>
      <c r="DJB28" s="69"/>
      <c r="DJC28" s="69"/>
      <c r="DJD28" s="69"/>
      <c r="DJE28" s="69"/>
      <c r="DJF28" s="69"/>
      <c r="DJG28" s="69"/>
      <c r="DJH28" s="69"/>
      <c r="DJI28" s="69"/>
      <c r="DJJ28" s="69"/>
      <c r="DJK28" s="69"/>
      <c r="DJL28" s="69"/>
      <c r="DJM28" s="69"/>
      <c r="DJN28" s="69"/>
      <c r="DJO28" s="69"/>
      <c r="DJP28" s="69"/>
      <c r="DJQ28" s="69"/>
      <c r="DJR28" s="69"/>
      <c r="DJS28" s="69"/>
      <c r="DJT28" s="69"/>
      <c r="DJU28" s="69"/>
      <c r="DJV28" s="69"/>
      <c r="DJW28" s="69"/>
      <c r="DJX28" s="69"/>
      <c r="DJY28" s="69"/>
      <c r="DJZ28" s="69"/>
      <c r="DKA28" s="69"/>
      <c r="DKB28" s="69"/>
      <c r="DKC28" s="69"/>
      <c r="DKD28" s="69"/>
      <c r="DKE28" s="69"/>
      <c r="DKF28" s="69"/>
      <c r="DKG28" s="69"/>
      <c r="DKH28" s="69"/>
      <c r="DKI28" s="69"/>
      <c r="DKJ28" s="69"/>
      <c r="DKK28" s="69"/>
      <c r="DKL28" s="69"/>
      <c r="DKM28" s="69"/>
      <c r="DKN28" s="69"/>
      <c r="DKO28" s="69"/>
      <c r="DKP28" s="69"/>
      <c r="DKQ28" s="69"/>
      <c r="DKR28" s="69"/>
      <c r="DKS28" s="69"/>
      <c r="DKT28" s="69"/>
      <c r="DKU28" s="69"/>
      <c r="DKV28" s="69"/>
      <c r="DKW28" s="69"/>
      <c r="DKX28" s="69"/>
      <c r="DKY28" s="69"/>
      <c r="DKZ28" s="69"/>
      <c r="DLA28" s="69"/>
      <c r="DLB28" s="69"/>
      <c r="DLC28" s="69"/>
      <c r="DLD28" s="69"/>
      <c r="DLE28" s="69"/>
      <c r="DLF28" s="69"/>
      <c r="DLG28" s="69"/>
      <c r="DLH28" s="69"/>
      <c r="DLI28" s="69"/>
      <c r="DLJ28" s="69"/>
      <c r="DLK28" s="69"/>
      <c r="DLL28" s="69"/>
      <c r="DLM28" s="69"/>
      <c r="DLN28" s="69"/>
      <c r="DLO28" s="69"/>
      <c r="DLP28" s="69"/>
      <c r="DLQ28" s="69"/>
      <c r="DLR28" s="69"/>
      <c r="DLS28" s="69"/>
      <c r="DLT28" s="69"/>
      <c r="DLU28" s="69"/>
      <c r="DLV28" s="69"/>
      <c r="DLW28" s="69"/>
      <c r="DLX28" s="69"/>
      <c r="DLY28" s="69"/>
      <c r="DLZ28" s="69"/>
      <c r="DMA28" s="69"/>
      <c r="DMB28" s="69"/>
      <c r="DMC28" s="69"/>
      <c r="DMD28" s="69"/>
      <c r="DME28" s="69"/>
      <c r="DMF28" s="69"/>
      <c r="DMG28" s="69"/>
      <c r="DMH28" s="69"/>
      <c r="DMI28" s="69"/>
      <c r="DMJ28" s="69"/>
      <c r="DMK28" s="69"/>
      <c r="DML28" s="69"/>
      <c r="DMM28" s="69"/>
      <c r="DMN28" s="69"/>
      <c r="DMO28" s="69"/>
      <c r="DMP28" s="69"/>
      <c r="DMQ28" s="69"/>
      <c r="DMR28" s="69"/>
      <c r="DMS28" s="69"/>
      <c r="DMT28" s="69"/>
      <c r="DMU28" s="69"/>
      <c r="DMV28" s="69"/>
      <c r="DMW28" s="69"/>
      <c r="DMX28" s="69"/>
      <c r="DMY28" s="69"/>
      <c r="DMZ28" s="69"/>
      <c r="DNA28" s="69"/>
      <c r="DNB28" s="69"/>
      <c r="DNC28" s="69"/>
      <c r="DND28" s="69"/>
      <c r="DNE28" s="69"/>
      <c r="DNF28" s="69"/>
      <c r="DNG28" s="69"/>
      <c r="DNH28" s="69"/>
      <c r="DNI28" s="69"/>
      <c r="DNJ28" s="69"/>
      <c r="DNK28" s="69"/>
      <c r="DNL28" s="69"/>
      <c r="DNM28" s="69"/>
      <c r="DNN28" s="69"/>
      <c r="DNO28" s="69"/>
      <c r="DNP28" s="69"/>
      <c r="DNQ28" s="69"/>
      <c r="DNR28" s="69"/>
      <c r="DNS28" s="69"/>
      <c r="DNT28" s="69"/>
      <c r="DNU28" s="69"/>
      <c r="DNV28" s="69"/>
      <c r="DNW28" s="69"/>
      <c r="DNX28" s="69"/>
      <c r="DNY28" s="69"/>
      <c r="DNZ28" s="69"/>
      <c r="DOA28" s="69"/>
      <c r="DOB28" s="69"/>
      <c r="DOC28" s="69"/>
      <c r="DOD28" s="69"/>
      <c r="DOE28" s="69"/>
      <c r="DOF28" s="69"/>
      <c r="DOG28" s="69"/>
      <c r="DOH28" s="69"/>
      <c r="DOI28" s="69"/>
      <c r="DOJ28" s="69"/>
      <c r="DOK28" s="69"/>
      <c r="DOL28" s="69"/>
      <c r="DOM28" s="69"/>
      <c r="DON28" s="69"/>
      <c r="DOO28" s="69"/>
      <c r="DOP28" s="69"/>
      <c r="DOQ28" s="69"/>
      <c r="DOR28" s="69"/>
      <c r="DOS28" s="69"/>
      <c r="DOT28" s="69"/>
      <c r="DOU28" s="69"/>
      <c r="DOV28" s="69"/>
      <c r="DOW28" s="69"/>
      <c r="DOX28" s="69"/>
      <c r="DOY28" s="69"/>
      <c r="DOZ28" s="69"/>
      <c r="DPA28" s="69"/>
      <c r="DPB28" s="69"/>
      <c r="DPC28" s="69"/>
      <c r="DPD28" s="69"/>
      <c r="DPE28" s="69"/>
      <c r="DPF28" s="69"/>
      <c r="DPG28" s="69"/>
      <c r="DPH28" s="69"/>
      <c r="DPI28" s="69"/>
      <c r="DPJ28" s="69"/>
      <c r="DPK28" s="69"/>
      <c r="DPL28" s="69"/>
      <c r="DPM28" s="69"/>
      <c r="DPN28" s="69"/>
      <c r="DPO28" s="69"/>
      <c r="DPP28" s="69"/>
      <c r="DPQ28" s="69"/>
      <c r="DPR28" s="69"/>
      <c r="DPS28" s="69"/>
      <c r="DPT28" s="69"/>
      <c r="DPU28" s="69"/>
      <c r="DPV28" s="69"/>
      <c r="DPW28" s="69"/>
      <c r="DPX28" s="69"/>
      <c r="DPY28" s="69"/>
      <c r="DPZ28" s="69"/>
      <c r="DQA28" s="69"/>
      <c r="DQB28" s="69"/>
      <c r="DQC28" s="69"/>
      <c r="DQD28" s="69"/>
      <c r="DQE28" s="69"/>
      <c r="DQF28" s="69"/>
      <c r="DQG28" s="69"/>
      <c r="DQH28" s="69"/>
      <c r="DQI28" s="69"/>
      <c r="DQJ28" s="69"/>
      <c r="DQK28" s="69"/>
      <c r="DQL28" s="69"/>
      <c r="DQM28" s="69"/>
      <c r="DQN28" s="69"/>
      <c r="DQO28" s="69"/>
      <c r="DQP28" s="69"/>
      <c r="DQQ28" s="69"/>
      <c r="DQR28" s="69"/>
      <c r="DQS28" s="69"/>
      <c r="DQT28" s="69"/>
      <c r="DQU28" s="69"/>
      <c r="DQV28" s="69"/>
      <c r="DQW28" s="69"/>
      <c r="DQX28" s="69"/>
      <c r="DQY28" s="69"/>
      <c r="DQZ28" s="69"/>
      <c r="DRA28" s="69"/>
      <c r="DRB28" s="69"/>
      <c r="DRC28" s="69"/>
      <c r="DRD28" s="69"/>
      <c r="DRE28" s="69"/>
      <c r="DRF28" s="69"/>
      <c r="DRG28" s="69"/>
      <c r="DRH28" s="69"/>
      <c r="DRI28" s="69"/>
      <c r="DRJ28" s="69"/>
      <c r="DRK28" s="69"/>
      <c r="DRL28" s="69"/>
      <c r="DRM28" s="69"/>
      <c r="DRN28" s="69"/>
      <c r="DRO28" s="69"/>
      <c r="DRP28" s="69"/>
      <c r="DRQ28" s="69"/>
      <c r="DRR28" s="69"/>
      <c r="DRS28" s="69"/>
      <c r="DRT28" s="69"/>
      <c r="DRU28" s="69"/>
      <c r="DRV28" s="69"/>
      <c r="DRW28" s="69"/>
      <c r="DRX28" s="69"/>
      <c r="DRY28" s="69"/>
      <c r="DRZ28" s="69"/>
      <c r="DSA28" s="69"/>
      <c r="DSB28" s="69"/>
      <c r="DSC28" s="69"/>
      <c r="DSD28" s="69"/>
      <c r="DSE28" s="69"/>
      <c r="DSF28" s="69"/>
      <c r="DSG28" s="69"/>
      <c r="DSH28" s="69"/>
      <c r="DSI28" s="69"/>
      <c r="DSJ28" s="69"/>
      <c r="DSK28" s="69"/>
      <c r="DSL28" s="69"/>
      <c r="DSM28" s="69"/>
      <c r="DSN28" s="69"/>
      <c r="DSO28" s="69"/>
      <c r="DSP28" s="69"/>
      <c r="DSQ28" s="69"/>
      <c r="DSR28" s="69"/>
      <c r="DSS28" s="69"/>
      <c r="DST28" s="69"/>
      <c r="DSU28" s="69"/>
      <c r="DSV28" s="69"/>
      <c r="DSW28" s="69"/>
      <c r="DSX28" s="69"/>
    </row>
    <row r="29" spans="1:3222" s="90" customFormat="1" ht="10.5" customHeight="1" x14ac:dyDescent="0.2">
      <c r="A29" s="152"/>
      <c r="B29" s="50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69"/>
      <c r="JC29" s="69"/>
      <c r="JD29" s="69"/>
      <c r="JE29" s="69"/>
      <c r="JF29" s="69"/>
      <c r="JG29" s="69"/>
      <c r="JH29" s="69"/>
      <c r="JI29" s="69"/>
      <c r="JJ29" s="69"/>
      <c r="JK29" s="69"/>
      <c r="JL29" s="69"/>
      <c r="JM29" s="69"/>
      <c r="JN29" s="69"/>
      <c r="JO29" s="69"/>
      <c r="JP29" s="69"/>
      <c r="JQ29" s="69"/>
      <c r="JR29" s="69"/>
      <c r="JS29" s="69"/>
      <c r="JT29" s="69"/>
      <c r="JU29" s="69"/>
      <c r="JV29" s="69"/>
      <c r="JW29" s="69"/>
      <c r="JX29" s="69"/>
      <c r="JY29" s="69"/>
      <c r="JZ29" s="69"/>
      <c r="KA29" s="69"/>
      <c r="KB29" s="69"/>
      <c r="KC29" s="69"/>
      <c r="KD29" s="69"/>
      <c r="KE29" s="69"/>
      <c r="KF29" s="69"/>
      <c r="KG29" s="69"/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/>
      <c r="KY29" s="69"/>
      <c r="KZ29" s="69"/>
      <c r="LA29" s="69"/>
      <c r="LB29" s="69"/>
      <c r="LC29" s="69"/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/>
      <c r="LX29" s="69"/>
      <c r="LY29" s="69"/>
      <c r="LZ29" s="69"/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V29" s="69"/>
      <c r="MW29" s="69"/>
      <c r="MX29" s="69"/>
      <c r="MY29" s="69"/>
      <c r="MZ29" s="69"/>
      <c r="NA29" s="69"/>
      <c r="NB29" s="69"/>
      <c r="NC29" s="69"/>
      <c r="ND29" s="69"/>
      <c r="NE29" s="69"/>
      <c r="NF29" s="69"/>
      <c r="NG29" s="69"/>
      <c r="NH29" s="69"/>
      <c r="NI29" s="69"/>
      <c r="NJ29" s="69"/>
      <c r="NK29" s="69"/>
      <c r="NL29" s="69"/>
      <c r="NM29" s="69"/>
      <c r="NN29" s="69"/>
      <c r="NO29" s="69"/>
      <c r="NP29" s="69"/>
      <c r="NQ29" s="69"/>
      <c r="NR29" s="69"/>
      <c r="NS29" s="69"/>
      <c r="NT29" s="69"/>
      <c r="NU29" s="69"/>
      <c r="NV29" s="69"/>
      <c r="NW29" s="69"/>
      <c r="NX29" s="69"/>
      <c r="NY29" s="69"/>
      <c r="NZ29" s="69"/>
      <c r="OA29" s="69"/>
      <c r="OB29" s="69"/>
      <c r="OC29" s="69"/>
      <c r="OD29" s="69"/>
      <c r="OE29" s="69"/>
      <c r="OF29" s="69"/>
      <c r="OG29" s="69"/>
      <c r="OH29" s="69"/>
      <c r="OI29" s="69"/>
      <c r="OJ29" s="69"/>
      <c r="OK29" s="69"/>
      <c r="OL29" s="69"/>
      <c r="OM29" s="69"/>
      <c r="ON29" s="69"/>
      <c r="OO29" s="69"/>
      <c r="OP29" s="69"/>
      <c r="OQ29" s="69"/>
      <c r="OR29" s="69"/>
      <c r="OS29" s="69"/>
      <c r="OT29" s="69"/>
      <c r="OU29" s="69"/>
      <c r="OV29" s="69"/>
      <c r="OW29" s="69"/>
      <c r="OX29" s="69"/>
      <c r="OY29" s="69"/>
      <c r="OZ29" s="69"/>
      <c r="PA29" s="69"/>
      <c r="PB29" s="69"/>
      <c r="PC29" s="69"/>
      <c r="PD29" s="69"/>
      <c r="PE29" s="69"/>
      <c r="PF29" s="69"/>
      <c r="PG29" s="69"/>
      <c r="PH29" s="69"/>
      <c r="PI29" s="69"/>
      <c r="PJ29" s="69"/>
      <c r="PK29" s="69"/>
      <c r="PL29" s="69"/>
      <c r="PM29" s="69"/>
      <c r="PN29" s="69"/>
      <c r="PO29" s="69"/>
      <c r="PP29" s="69"/>
      <c r="PQ29" s="69"/>
      <c r="PR29" s="69"/>
      <c r="PS29" s="69"/>
      <c r="PT29" s="69"/>
      <c r="PU29" s="69"/>
      <c r="PV29" s="69"/>
      <c r="PW29" s="69"/>
      <c r="PX29" s="69"/>
      <c r="PY29" s="69"/>
      <c r="PZ29" s="69"/>
      <c r="QA29" s="69"/>
      <c r="QB29" s="69"/>
      <c r="QC29" s="69"/>
      <c r="QD29" s="69"/>
      <c r="QE29" s="69"/>
      <c r="QF29" s="69"/>
      <c r="QG29" s="69"/>
      <c r="QH29" s="69"/>
      <c r="QI29" s="69"/>
      <c r="QJ29" s="69"/>
      <c r="QK29" s="69"/>
      <c r="QL29" s="69"/>
      <c r="QM29" s="69"/>
      <c r="QN29" s="69"/>
      <c r="QO29" s="69"/>
      <c r="QP29" s="69"/>
      <c r="QQ29" s="69"/>
      <c r="QR29" s="69"/>
      <c r="QS29" s="69"/>
      <c r="QT29" s="69"/>
      <c r="QU29" s="69"/>
      <c r="QV29" s="69"/>
      <c r="QW29" s="69"/>
      <c r="QX29" s="69"/>
      <c r="QY29" s="69"/>
      <c r="QZ29" s="69"/>
      <c r="RA29" s="69"/>
      <c r="RB29" s="69"/>
      <c r="RC29" s="69"/>
      <c r="RD29" s="69"/>
      <c r="RE29" s="69"/>
      <c r="RF29" s="69"/>
      <c r="RG29" s="69"/>
      <c r="RH29" s="69"/>
      <c r="RI29" s="69"/>
      <c r="RJ29" s="69"/>
      <c r="RK29" s="69"/>
      <c r="RL29" s="69"/>
      <c r="RM29" s="69"/>
      <c r="RN29" s="69"/>
      <c r="RO29" s="69"/>
      <c r="RP29" s="69"/>
      <c r="RQ29" s="69"/>
      <c r="RR29" s="69"/>
      <c r="RS29" s="69"/>
      <c r="RT29" s="69"/>
      <c r="RU29" s="69"/>
      <c r="RV29" s="69"/>
      <c r="RW29" s="69"/>
      <c r="RX29" s="69"/>
      <c r="RY29" s="69"/>
      <c r="RZ29" s="69"/>
      <c r="SA29" s="69"/>
      <c r="SB29" s="69"/>
      <c r="SC29" s="69"/>
      <c r="SD29" s="69"/>
      <c r="SE29" s="69"/>
      <c r="SF29" s="69"/>
      <c r="SG29" s="69"/>
      <c r="SH29" s="69"/>
      <c r="SI29" s="69"/>
      <c r="SJ29" s="69"/>
      <c r="SK29" s="69"/>
      <c r="SL29" s="69"/>
      <c r="SM29" s="69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69"/>
      <c r="TB29" s="69"/>
      <c r="TC29" s="69"/>
      <c r="TD29" s="69"/>
      <c r="TE29" s="69"/>
      <c r="TF29" s="69"/>
      <c r="TG29" s="69"/>
      <c r="TH29" s="69"/>
      <c r="TI29" s="69"/>
      <c r="TJ29" s="69"/>
      <c r="TK29" s="69"/>
      <c r="TL29" s="69"/>
      <c r="TM29" s="69"/>
      <c r="TN29" s="69"/>
      <c r="TO29" s="69"/>
      <c r="TP29" s="69"/>
      <c r="TQ29" s="69"/>
      <c r="TR29" s="69"/>
      <c r="TS29" s="69"/>
      <c r="TT29" s="69"/>
      <c r="TU29" s="69"/>
      <c r="TV29" s="69"/>
      <c r="TW29" s="69"/>
      <c r="TX29" s="69"/>
      <c r="TY29" s="69"/>
      <c r="TZ29" s="69"/>
      <c r="UA29" s="69"/>
      <c r="UB29" s="69"/>
      <c r="UC29" s="69"/>
      <c r="UD29" s="69"/>
      <c r="UE29" s="69"/>
      <c r="UF29" s="69"/>
      <c r="UG29" s="69"/>
      <c r="UH29" s="69"/>
      <c r="UI29" s="69"/>
      <c r="UJ29" s="69"/>
      <c r="UK29" s="69"/>
      <c r="UL29" s="69"/>
      <c r="UM29" s="69"/>
      <c r="UN29" s="69"/>
      <c r="UO29" s="69"/>
      <c r="UP29" s="69"/>
      <c r="UQ29" s="69"/>
      <c r="UR29" s="69"/>
      <c r="US29" s="69"/>
      <c r="UT29" s="69"/>
      <c r="UU29" s="69"/>
      <c r="UV29" s="69"/>
      <c r="UW29" s="69"/>
      <c r="UX29" s="69"/>
      <c r="UY29" s="69"/>
      <c r="UZ29" s="69"/>
      <c r="VA29" s="69"/>
      <c r="VB29" s="69"/>
      <c r="VC29" s="69"/>
      <c r="VD29" s="69"/>
      <c r="VE29" s="69"/>
      <c r="VF29" s="69"/>
      <c r="VG29" s="69"/>
      <c r="VH29" s="69"/>
      <c r="VI29" s="69"/>
      <c r="VJ29" s="69"/>
      <c r="VK29" s="69"/>
      <c r="VL29" s="69"/>
      <c r="VM29" s="69"/>
      <c r="VN29" s="69"/>
      <c r="VO29" s="69"/>
      <c r="VP29" s="69"/>
      <c r="VQ29" s="69"/>
      <c r="VR29" s="69"/>
      <c r="VS29" s="69"/>
      <c r="VT29" s="69"/>
      <c r="VU29" s="69"/>
      <c r="VV29" s="69"/>
      <c r="VW29" s="69"/>
      <c r="VX29" s="69"/>
      <c r="VY29" s="69"/>
      <c r="VZ29" s="69"/>
      <c r="WA29" s="69"/>
      <c r="WB29" s="69"/>
      <c r="WC29" s="69"/>
      <c r="WD29" s="69"/>
      <c r="WE29" s="69"/>
      <c r="WF29" s="69"/>
      <c r="WG29" s="69"/>
      <c r="WH29" s="69"/>
      <c r="WI29" s="69"/>
      <c r="WJ29" s="69"/>
      <c r="WK29" s="69"/>
      <c r="WL29" s="69"/>
      <c r="WM29" s="69"/>
      <c r="WN29" s="69"/>
      <c r="WO29" s="69"/>
      <c r="WP29" s="69"/>
      <c r="WQ29" s="69"/>
      <c r="WR29" s="69"/>
      <c r="WS29" s="69"/>
      <c r="WT29" s="69"/>
      <c r="WU29" s="69"/>
      <c r="WV29" s="69"/>
      <c r="WW29" s="69"/>
      <c r="WX29" s="69"/>
      <c r="WY29" s="69"/>
      <c r="WZ29" s="69"/>
      <c r="XA29" s="69"/>
      <c r="XB29" s="69"/>
      <c r="XC29" s="69"/>
      <c r="XD29" s="69"/>
      <c r="XE29" s="69"/>
      <c r="XF29" s="69"/>
      <c r="XG29" s="69"/>
      <c r="XH29" s="69"/>
      <c r="XI29" s="69"/>
      <c r="XJ29" s="69"/>
      <c r="XK29" s="69"/>
      <c r="XL29" s="69"/>
      <c r="XM29" s="69"/>
      <c r="XN29" s="69"/>
      <c r="XO29" s="69"/>
      <c r="XP29" s="69"/>
      <c r="XQ29" s="69"/>
      <c r="XR29" s="69"/>
      <c r="XS29" s="69"/>
      <c r="XT29" s="69"/>
      <c r="XU29" s="69"/>
      <c r="XV29" s="69"/>
      <c r="XW29" s="69"/>
      <c r="XX29" s="69"/>
      <c r="XY29" s="69"/>
      <c r="XZ29" s="69"/>
      <c r="YA29" s="69"/>
      <c r="YB29" s="69"/>
      <c r="YC29" s="69"/>
      <c r="YD29" s="69"/>
      <c r="YE29" s="69"/>
      <c r="YF29" s="69"/>
      <c r="YG29" s="69"/>
      <c r="YH29" s="69"/>
      <c r="YI29" s="69"/>
      <c r="YJ29" s="69"/>
      <c r="YK29" s="69"/>
      <c r="YL29" s="69"/>
      <c r="YM29" s="69"/>
      <c r="YN29" s="69"/>
      <c r="YO29" s="69"/>
      <c r="YP29" s="69"/>
      <c r="YQ29" s="69"/>
      <c r="YR29" s="69"/>
      <c r="YS29" s="69"/>
      <c r="YT29" s="69"/>
      <c r="YU29" s="69"/>
      <c r="YV29" s="69"/>
      <c r="YW29" s="69"/>
      <c r="YX29" s="69"/>
      <c r="YY29" s="69"/>
      <c r="YZ29" s="69"/>
      <c r="ZA29" s="69"/>
      <c r="ZB29" s="69"/>
      <c r="ZC29" s="69"/>
      <c r="ZD29" s="69"/>
      <c r="ZE29" s="69"/>
      <c r="ZF29" s="69"/>
      <c r="ZG29" s="69"/>
      <c r="ZH29" s="69"/>
      <c r="ZI29" s="69"/>
      <c r="ZJ29" s="69"/>
      <c r="ZK29" s="69"/>
      <c r="ZL29" s="69"/>
      <c r="ZM29" s="69"/>
      <c r="ZN29" s="69"/>
      <c r="ZO29" s="69"/>
      <c r="ZP29" s="69"/>
      <c r="ZQ29" s="69"/>
      <c r="ZR29" s="69"/>
      <c r="ZS29" s="69"/>
      <c r="ZT29" s="69"/>
      <c r="ZU29" s="69"/>
      <c r="ZV29" s="69"/>
      <c r="ZW29" s="69"/>
      <c r="ZX29" s="69"/>
      <c r="ZY29" s="69"/>
      <c r="ZZ29" s="69"/>
      <c r="AAA29" s="69"/>
      <c r="AAB29" s="69"/>
      <c r="AAC29" s="69"/>
      <c r="AAD29" s="69"/>
      <c r="AAE29" s="69"/>
      <c r="AAF29" s="69"/>
      <c r="AAG29" s="69"/>
      <c r="AAH29" s="69"/>
      <c r="AAI29" s="69"/>
      <c r="AAJ29" s="69"/>
      <c r="AAK29" s="69"/>
      <c r="AAL29" s="69"/>
      <c r="AAM29" s="69"/>
      <c r="AAN29" s="69"/>
      <c r="AAO29" s="69"/>
      <c r="AAP29" s="69"/>
      <c r="AAQ29" s="69"/>
      <c r="AAR29" s="69"/>
      <c r="AAS29" s="69"/>
      <c r="AAT29" s="69"/>
      <c r="AAU29" s="69"/>
      <c r="AAV29" s="69"/>
      <c r="AAW29" s="69"/>
      <c r="AAX29" s="69"/>
      <c r="AAY29" s="69"/>
      <c r="AAZ29" s="69"/>
      <c r="ABA29" s="69"/>
      <c r="ABB29" s="69"/>
      <c r="ABC29" s="69"/>
      <c r="ABD29" s="69"/>
      <c r="ABE29" s="69"/>
      <c r="ABF29" s="69"/>
      <c r="ABG29" s="69"/>
      <c r="ABH29" s="69"/>
      <c r="ABI29" s="69"/>
      <c r="ABJ29" s="69"/>
      <c r="ABK29" s="69"/>
      <c r="ABL29" s="69"/>
      <c r="ABM29" s="69"/>
      <c r="ABN29" s="69"/>
      <c r="ABO29" s="69"/>
      <c r="ABP29" s="69"/>
      <c r="ABQ29" s="69"/>
      <c r="ABR29" s="69"/>
      <c r="ABS29" s="69"/>
      <c r="ABT29" s="69"/>
      <c r="ABU29" s="69"/>
      <c r="ABV29" s="69"/>
      <c r="ABW29" s="69"/>
      <c r="ABX29" s="69"/>
      <c r="ABY29" s="69"/>
      <c r="ABZ29" s="69"/>
      <c r="ACA29" s="69"/>
      <c r="ACB29" s="69"/>
      <c r="ACC29" s="69"/>
      <c r="ACD29" s="69"/>
      <c r="ACE29" s="69"/>
      <c r="ACF29" s="69"/>
      <c r="ACG29" s="69"/>
      <c r="ACH29" s="69"/>
      <c r="ACI29" s="69"/>
      <c r="ACJ29" s="69"/>
      <c r="ACK29" s="69"/>
      <c r="ACL29" s="69"/>
      <c r="ACM29" s="69"/>
      <c r="ACN29" s="69"/>
      <c r="ACO29" s="69"/>
      <c r="ACP29" s="69"/>
      <c r="ACQ29" s="69"/>
      <c r="ACR29" s="69"/>
      <c r="ACS29" s="69"/>
      <c r="ACT29" s="69"/>
      <c r="ACU29" s="69"/>
      <c r="ACV29" s="69"/>
      <c r="ACW29" s="69"/>
      <c r="ACX29" s="69"/>
      <c r="ACY29" s="69"/>
      <c r="ACZ29" s="69"/>
      <c r="ADA29" s="69"/>
      <c r="ADB29" s="69"/>
      <c r="ADC29" s="69"/>
      <c r="ADD29" s="69"/>
      <c r="ADE29" s="69"/>
      <c r="ADF29" s="69"/>
      <c r="ADG29" s="69"/>
      <c r="ADH29" s="69"/>
      <c r="ADI29" s="69"/>
      <c r="ADJ29" s="69"/>
      <c r="ADK29" s="69"/>
      <c r="ADL29" s="69"/>
      <c r="ADM29" s="69"/>
      <c r="ADN29" s="69"/>
      <c r="ADO29" s="69"/>
      <c r="ADP29" s="69"/>
      <c r="ADQ29" s="69"/>
      <c r="ADR29" s="69"/>
      <c r="ADS29" s="69"/>
      <c r="ADT29" s="69"/>
      <c r="ADU29" s="69"/>
      <c r="ADV29" s="69"/>
      <c r="ADW29" s="69"/>
      <c r="ADX29" s="69"/>
      <c r="ADY29" s="69"/>
      <c r="ADZ29" s="69"/>
      <c r="AEA29" s="69"/>
      <c r="AEB29" s="69"/>
      <c r="AEC29" s="69"/>
      <c r="AED29" s="69"/>
      <c r="AEE29" s="69"/>
      <c r="AEF29" s="69"/>
      <c r="AEG29" s="69"/>
      <c r="AEH29" s="69"/>
      <c r="AEI29" s="69"/>
      <c r="AEJ29" s="69"/>
      <c r="AEK29" s="69"/>
      <c r="AEL29" s="69"/>
      <c r="AEM29" s="69"/>
      <c r="AEN29" s="69"/>
      <c r="AEO29" s="69"/>
      <c r="AEP29" s="69"/>
      <c r="AEQ29" s="69"/>
      <c r="AER29" s="69"/>
      <c r="AES29" s="69"/>
      <c r="AET29" s="69"/>
      <c r="AEU29" s="69"/>
      <c r="AEV29" s="69"/>
      <c r="AEW29" s="69"/>
      <c r="AEX29" s="69"/>
      <c r="AEY29" s="69"/>
      <c r="AEZ29" s="69"/>
      <c r="AFA29" s="69"/>
      <c r="AFB29" s="69"/>
      <c r="AFC29" s="69"/>
      <c r="AFD29" s="69"/>
      <c r="AFE29" s="69"/>
      <c r="AFF29" s="69"/>
      <c r="AFG29" s="69"/>
      <c r="AFH29" s="69"/>
      <c r="AFI29" s="69"/>
      <c r="AFJ29" s="69"/>
      <c r="AFK29" s="69"/>
      <c r="AFL29" s="69"/>
      <c r="AFM29" s="69"/>
      <c r="AFN29" s="69"/>
      <c r="AFO29" s="69"/>
      <c r="AFP29" s="69"/>
      <c r="AFQ29" s="69"/>
      <c r="AFR29" s="69"/>
      <c r="AFS29" s="69"/>
      <c r="AFT29" s="69"/>
      <c r="AFU29" s="69"/>
      <c r="AFV29" s="69"/>
      <c r="AFW29" s="69"/>
      <c r="AFX29" s="69"/>
      <c r="AFY29" s="69"/>
      <c r="AFZ29" s="69"/>
      <c r="AGA29" s="69"/>
      <c r="AGB29" s="69"/>
      <c r="AGC29" s="69"/>
      <c r="AGD29" s="69"/>
      <c r="AGE29" s="69"/>
      <c r="AGF29" s="69"/>
      <c r="AGG29" s="69"/>
      <c r="AGH29" s="69"/>
      <c r="AGI29" s="69"/>
      <c r="AGJ29" s="69"/>
      <c r="AGK29" s="69"/>
      <c r="AGL29" s="69"/>
      <c r="AGM29" s="69"/>
      <c r="AGN29" s="69"/>
      <c r="AGO29" s="69"/>
      <c r="AGP29" s="69"/>
      <c r="AGQ29" s="69"/>
      <c r="AGR29" s="69"/>
      <c r="AGS29" s="69"/>
      <c r="AGT29" s="69"/>
      <c r="AGU29" s="69"/>
      <c r="AGV29" s="69"/>
      <c r="AGW29" s="69"/>
      <c r="AGX29" s="69"/>
      <c r="AGY29" s="69"/>
      <c r="AGZ29" s="69"/>
      <c r="AHA29" s="69"/>
      <c r="AHB29" s="69"/>
      <c r="AHC29" s="69"/>
      <c r="AHD29" s="69"/>
      <c r="AHE29" s="69"/>
      <c r="AHF29" s="69"/>
      <c r="AHG29" s="69"/>
      <c r="AHH29" s="69"/>
      <c r="AHI29" s="69"/>
      <c r="AHJ29" s="69"/>
      <c r="AHK29" s="69"/>
      <c r="AHL29" s="69"/>
      <c r="AHM29" s="69"/>
      <c r="AHN29" s="69"/>
      <c r="AHO29" s="69"/>
      <c r="AHP29" s="69"/>
      <c r="AHQ29" s="69"/>
      <c r="AHR29" s="69"/>
      <c r="AHS29" s="69"/>
      <c r="AHT29" s="69"/>
      <c r="AHU29" s="69"/>
      <c r="AHV29" s="69"/>
      <c r="AHW29" s="69"/>
      <c r="AHX29" s="69"/>
      <c r="AHY29" s="69"/>
      <c r="AHZ29" s="69"/>
      <c r="AIA29" s="69"/>
      <c r="AIB29" s="69"/>
      <c r="AIC29" s="69"/>
      <c r="AID29" s="69"/>
      <c r="AIE29" s="69"/>
      <c r="AIF29" s="69"/>
      <c r="AIG29" s="69"/>
      <c r="AIH29" s="69"/>
      <c r="AII29" s="69"/>
      <c r="AIJ29" s="69"/>
      <c r="AIK29" s="69"/>
      <c r="AIL29" s="69"/>
      <c r="AIM29" s="69"/>
      <c r="AIN29" s="69"/>
      <c r="AIO29" s="69"/>
      <c r="AIP29" s="69"/>
      <c r="AIQ29" s="69"/>
      <c r="AIR29" s="69"/>
      <c r="AIS29" s="69"/>
      <c r="AIT29" s="69"/>
      <c r="AIU29" s="69"/>
      <c r="AIV29" s="69"/>
      <c r="AIW29" s="69"/>
      <c r="AIX29" s="69"/>
      <c r="AIY29" s="69"/>
      <c r="AIZ29" s="69"/>
      <c r="AJA29" s="69"/>
      <c r="AJB29" s="69"/>
      <c r="AJC29" s="69"/>
      <c r="AJD29" s="69"/>
      <c r="AJE29" s="69"/>
      <c r="AJF29" s="69"/>
      <c r="AJG29" s="69"/>
      <c r="AJH29" s="69"/>
      <c r="AJI29" s="69"/>
      <c r="AJJ29" s="69"/>
      <c r="AJK29" s="69"/>
      <c r="AJL29" s="69"/>
      <c r="AJM29" s="69"/>
      <c r="AJN29" s="69"/>
      <c r="AJO29" s="69"/>
      <c r="AJP29" s="69"/>
      <c r="AJQ29" s="69"/>
      <c r="AJR29" s="69"/>
      <c r="AJS29" s="69"/>
      <c r="AJT29" s="69"/>
      <c r="AJU29" s="69"/>
      <c r="AJV29" s="69"/>
      <c r="AJW29" s="69"/>
      <c r="AJX29" s="69"/>
      <c r="AJY29" s="69"/>
      <c r="AJZ29" s="69"/>
      <c r="AKA29" s="69"/>
      <c r="AKB29" s="69"/>
      <c r="AKC29" s="69"/>
      <c r="AKD29" s="69"/>
      <c r="AKE29" s="69"/>
      <c r="AKF29" s="69"/>
      <c r="AKG29" s="69"/>
      <c r="AKH29" s="69"/>
      <c r="AKI29" s="69"/>
      <c r="AKJ29" s="69"/>
      <c r="AKK29" s="69"/>
      <c r="AKL29" s="69"/>
      <c r="AKM29" s="69"/>
      <c r="AKN29" s="69"/>
      <c r="AKO29" s="69"/>
      <c r="AKP29" s="69"/>
      <c r="AKQ29" s="69"/>
      <c r="AKR29" s="69"/>
      <c r="AKS29" s="69"/>
      <c r="AKT29" s="69"/>
      <c r="AKU29" s="69"/>
      <c r="AKV29" s="69"/>
      <c r="AKW29" s="69"/>
      <c r="AKX29" s="69"/>
      <c r="AKY29" s="69"/>
      <c r="AKZ29" s="69"/>
      <c r="ALA29" s="69"/>
      <c r="ALB29" s="69"/>
      <c r="ALC29" s="69"/>
      <c r="ALD29" s="69"/>
      <c r="ALE29" s="69"/>
      <c r="ALF29" s="69"/>
      <c r="ALG29" s="69"/>
      <c r="ALH29" s="69"/>
      <c r="ALI29" s="69"/>
      <c r="ALJ29" s="69"/>
      <c r="ALK29" s="69"/>
      <c r="ALL29" s="69"/>
      <c r="ALM29" s="69"/>
      <c r="ALN29" s="69"/>
      <c r="ALO29" s="69"/>
      <c r="ALP29" s="69"/>
      <c r="ALQ29" s="69"/>
      <c r="ALR29" s="69"/>
      <c r="ALS29" s="69"/>
      <c r="ALT29" s="69"/>
      <c r="ALU29" s="69"/>
      <c r="ALV29" s="69"/>
      <c r="ALW29" s="69"/>
      <c r="ALX29" s="69"/>
      <c r="ALY29" s="69"/>
      <c r="ALZ29" s="69"/>
      <c r="AMA29" s="69"/>
      <c r="AMB29" s="69"/>
      <c r="AMC29" s="69"/>
      <c r="AMD29" s="69"/>
      <c r="AME29" s="69"/>
      <c r="AMF29" s="69"/>
      <c r="AMG29" s="69"/>
      <c r="AMH29" s="69"/>
      <c r="AMI29" s="69"/>
      <c r="AMJ29" s="69"/>
      <c r="AMK29" s="69"/>
      <c r="AML29" s="69"/>
      <c r="AMM29" s="69"/>
      <c r="AMN29" s="69"/>
      <c r="AMO29" s="69"/>
      <c r="AMP29" s="69"/>
      <c r="AMQ29" s="69"/>
      <c r="AMR29" s="69"/>
      <c r="AMS29" s="69"/>
      <c r="AMT29" s="69"/>
      <c r="AMU29" s="69"/>
      <c r="AMV29" s="69"/>
      <c r="AMW29" s="69"/>
      <c r="AMX29" s="69"/>
      <c r="AMY29" s="69"/>
      <c r="AMZ29" s="69"/>
      <c r="ANA29" s="69"/>
      <c r="ANB29" s="69"/>
      <c r="ANC29" s="69"/>
      <c r="AND29" s="69"/>
      <c r="ANE29" s="69"/>
      <c r="ANF29" s="69"/>
      <c r="ANG29" s="69"/>
      <c r="ANH29" s="69"/>
      <c r="ANI29" s="69"/>
      <c r="ANJ29" s="69"/>
      <c r="ANK29" s="69"/>
      <c r="ANL29" s="69"/>
      <c r="ANM29" s="69"/>
      <c r="ANN29" s="69"/>
      <c r="ANO29" s="69"/>
      <c r="ANP29" s="69"/>
      <c r="ANQ29" s="69"/>
      <c r="ANR29" s="69"/>
      <c r="ANS29" s="69"/>
      <c r="ANT29" s="69"/>
      <c r="ANU29" s="69"/>
      <c r="ANV29" s="69"/>
      <c r="ANW29" s="69"/>
      <c r="ANX29" s="69"/>
      <c r="ANY29" s="69"/>
      <c r="ANZ29" s="69"/>
      <c r="AOA29" s="69"/>
      <c r="AOB29" s="69"/>
      <c r="AOC29" s="69"/>
      <c r="AOD29" s="69"/>
      <c r="AOE29" s="69"/>
      <c r="AOF29" s="69"/>
      <c r="AOG29" s="69"/>
      <c r="AOH29" s="69"/>
      <c r="AOI29" s="69"/>
      <c r="AOJ29" s="69"/>
      <c r="AOK29" s="69"/>
      <c r="AOL29" s="69"/>
      <c r="AOM29" s="69"/>
      <c r="AON29" s="69"/>
      <c r="AOO29" s="69"/>
      <c r="AOP29" s="69"/>
      <c r="AOQ29" s="69"/>
      <c r="AOR29" s="69"/>
      <c r="AOS29" s="69"/>
      <c r="AOT29" s="69"/>
      <c r="AOU29" s="69"/>
      <c r="AOV29" s="69"/>
      <c r="AOW29" s="69"/>
      <c r="AOX29" s="69"/>
      <c r="AOY29" s="69"/>
      <c r="AOZ29" s="69"/>
      <c r="APA29" s="69"/>
      <c r="APB29" s="69"/>
      <c r="APC29" s="69"/>
      <c r="APD29" s="69"/>
      <c r="APE29" s="69"/>
      <c r="APF29" s="69"/>
      <c r="APG29" s="69"/>
      <c r="APH29" s="69"/>
      <c r="API29" s="69"/>
      <c r="APJ29" s="69"/>
      <c r="APK29" s="69"/>
      <c r="APL29" s="69"/>
      <c r="APM29" s="69"/>
      <c r="APN29" s="69"/>
      <c r="APO29" s="69"/>
      <c r="APP29" s="69"/>
      <c r="APQ29" s="69"/>
      <c r="APR29" s="69"/>
      <c r="APS29" s="69"/>
      <c r="APT29" s="69"/>
      <c r="APU29" s="69"/>
      <c r="APV29" s="69"/>
      <c r="APW29" s="69"/>
      <c r="APX29" s="69"/>
      <c r="APY29" s="69"/>
      <c r="APZ29" s="69"/>
      <c r="AQA29" s="69"/>
      <c r="AQB29" s="69"/>
      <c r="AQC29" s="69"/>
      <c r="AQD29" s="69"/>
      <c r="AQE29" s="69"/>
      <c r="AQF29" s="69"/>
      <c r="AQG29" s="69"/>
      <c r="AQH29" s="69"/>
      <c r="AQI29" s="69"/>
      <c r="AQJ29" s="69"/>
      <c r="AQK29" s="69"/>
      <c r="AQL29" s="69"/>
      <c r="AQM29" s="69"/>
      <c r="AQN29" s="69"/>
      <c r="AQO29" s="69"/>
      <c r="AQP29" s="69"/>
      <c r="AQQ29" s="69"/>
      <c r="AQR29" s="69"/>
      <c r="AQS29" s="69"/>
      <c r="AQT29" s="69"/>
      <c r="AQU29" s="69"/>
      <c r="AQV29" s="69"/>
      <c r="AQW29" s="69"/>
      <c r="AQX29" s="69"/>
      <c r="AQY29" s="69"/>
      <c r="AQZ29" s="69"/>
      <c r="ARA29" s="69"/>
      <c r="ARB29" s="69"/>
      <c r="ARC29" s="69"/>
      <c r="ARD29" s="69"/>
      <c r="ARE29" s="69"/>
      <c r="ARF29" s="69"/>
      <c r="ARG29" s="69"/>
      <c r="ARH29" s="69"/>
      <c r="ARI29" s="69"/>
      <c r="ARJ29" s="69"/>
      <c r="ARK29" s="69"/>
      <c r="ARL29" s="69"/>
      <c r="ARM29" s="69"/>
      <c r="ARN29" s="69"/>
      <c r="ARO29" s="69"/>
      <c r="ARP29" s="69"/>
      <c r="ARQ29" s="69"/>
      <c r="ARR29" s="69"/>
      <c r="ARS29" s="69"/>
      <c r="ART29" s="69"/>
      <c r="ARU29" s="69"/>
      <c r="ARV29" s="69"/>
      <c r="ARW29" s="69"/>
      <c r="ARX29" s="69"/>
      <c r="ARY29" s="69"/>
      <c r="ARZ29" s="69"/>
      <c r="ASA29" s="69"/>
      <c r="ASB29" s="69"/>
      <c r="ASC29" s="69"/>
      <c r="ASD29" s="69"/>
      <c r="ASE29" s="69"/>
      <c r="ASF29" s="69"/>
      <c r="ASG29" s="69"/>
      <c r="ASH29" s="69"/>
      <c r="ASI29" s="69"/>
      <c r="ASJ29" s="69"/>
      <c r="ASK29" s="69"/>
      <c r="ASL29" s="69"/>
      <c r="ASM29" s="69"/>
      <c r="ASN29" s="69"/>
      <c r="ASO29" s="69"/>
      <c r="ASP29" s="69"/>
      <c r="ASQ29" s="69"/>
      <c r="ASR29" s="69"/>
      <c r="ASS29" s="69"/>
      <c r="AST29" s="69"/>
      <c r="ASU29" s="69"/>
      <c r="ASV29" s="69"/>
      <c r="ASW29" s="69"/>
      <c r="ASX29" s="69"/>
      <c r="ASY29" s="69"/>
      <c r="ASZ29" s="69"/>
      <c r="ATA29" s="69"/>
      <c r="ATB29" s="69"/>
      <c r="ATC29" s="69"/>
      <c r="ATD29" s="69"/>
      <c r="ATE29" s="69"/>
      <c r="ATF29" s="69"/>
      <c r="ATG29" s="69"/>
      <c r="ATH29" s="69"/>
      <c r="ATI29" s="69"/>
      <c r="ATJ29" s="69"/>
      <c r="ATK29" s="69"/>
      <c r="ATL29" s="69"/>
      <c r="ATM29" s="69"/>
      <c r="ATN29" s="69"/>
      <c r="ATO29" s="69"/>
      <c r="ATP29" s="69"/>
      <c r="ATQ29" s="69"/>
      <c r="ATR29" s="69"/>
      <c r="ATS29" s="69"/>
      <c r="ATT29" s="69"/>
      <c r="ATU29" s="69"/>
      <c r="ATV29" s="69"/>
      <c r="ATW29" s="69"/>
      <c r="ATX29" s="69"/>
      <c r="ATY29" s="69"/>
      <c r="ATZ29" s="69"/>
      <c r="AUA29" s="69"/>
      <c r="AUB29" s="69"/>
      <c r="AUC29" s="69"/>
      <c r="AUD29" s="69"/>
      <c r="AUE29" s="69"/>
      <c r="AUF29" s="69"/>
      <c r="AUG29" s="69"/>
      <c r="AUH29" s="69"/>
      <c r="AUI29" s="69"/>
      <c r="AUJ29" s="69"/>
      <c r="AUK29" s="69"/>
      <c r="AUL29" s="69"/>
      <c r="AUM29" s="69"/>
      <c r="AUN29" s="69"/>
      <c r="AUO29" s="69"/>
      <c r="AUP29" s="69"/>
      <c r="AUQ29" s="69"/>
      <c r="AUR29" s="69"/>
      <c r="AUS29" s="69"/>
      <c r="AUT29" s="69"/>
      <c r="AUU29" s="69"/>
      <c r="AUV29" s="69"/>
      <c r="AUW29" s="69"/>
      <c r="AUX29" s="69"/>
      <c r="AUY29" s="69"/>
      <c r="AUZ29" s="69"/>
      <c r="AVA29" s="69"/>
      <c r="AVB29" s="69"/>
      <c r="AVC29" s="69"/>
      <c r="AVD29" s="69"/>
      <c r="AVE29" s="69"/>
      <c r="AVF29" s="69"/>
      <c r="AVG29" s="69"/>
      <c r="AVH29" s="69"/>
      <c r="AVI29" s="69"/>
      <c r="AVJ29" s="69"/>
      <c r="AVK29" s="69"/>
      <c r="AVL29" s="69"/>
      <c r="AVM29" s="69"/>
      <c r="AVN29" s="69"/>
      <c r="AVO29" s="69"/>
      <c r="AVP29" s="69"/>
      <c r="AVQ29" s="69"/>
      <c r="AVR29" s="69"/>
      <c r="AVS29" s="69"/>
      <c r="AVT29" s="69"/>
      <c r="AVU29" s="69"/>
      <c r="AVV29" s="69"/>
      <c r="AVW29" s="69"/>
      <c r="AVX29" s="69"/>
      <c r="AVY29" s="69"/>
      <c r="AVZ29" s="69"/>
      <c r="AWA29" s="69"/>
      <c r="AWB29" s="69"/>
      <c r="AWC29" s="69"/>
      <c r="AWD29" s="69"/>
      <c r="AWE29" s="69"/>
      <c r="AWF29" s="69"/>
      <c r="AWG29" s="69"/>
      <c r="AWH29" s="69"/>
      <c r="AWI29" s="69"/>
      <c r="AWJ29" s="69"/>
      <c r="AWK29" s="69"/>
      <c r="AWL29" s="69"/>
      <c r="AWM29" s="69"/>
      <c r="AWN29" s="69"/>
      <c r="AWO29" s="69"/>
      <c r="AWP29" s="69"/>
      <c r="AWQ29" s="69"/>
      <c r="AWR29" s="69"/>
      <c r="AWS29" s="69"/>
      <c r="AWT29" s="69"/>
      <c r="AWU29" s="69"/>
      <c r="AWV29" s="69"/>
      <c r="AWW29" s="69"/>
      <c r="AWX29" s="69"/>
      <c r="AWY29" s="69"/>
      <c r="AWZ29" s="69"/>
      <c r="AXA29" s="69"/>
      <c r="AXB29" s="69"/>
      <c r="AXC29" s="69"/>
      <c r="AXD29" s="69"/>
      <c r="AXE29" s="69"/>
      <c r="AXF29" s="69"/>
      <c r="AXG29" s="69"/>
      <c r="AXH29" s="69"/>
      <c r="AXI29" s="69"/>
      <c r="AXJ29" s="69"/>
      <c r="AXK29" s="69"/>
      <c r="AXL29" s="69"/>
      <c r="AXM29" s="69"/>
      <c r="AXN29" s="69"/>
      <c r="AXO29" s="69"/>
      <c r="AXP29" s="69"/>
      <c r="AXQ29" s="69"/>
      <c r="AXR29" s="69"/>
      <c r="AXS29" s="69"/>
      <c r="AXT29" s="69"/>
      <c r="AXU29" s="69"/>
      <c r="AXV29" s="69"/>
      <c r="AXW29" s="69"/>
      <c r="AXX29" s="69"/>
      <c r="AXY29" s="69"/>
      <c r="AXZ29" s="69"/>
      <c r="AYA29" s="69"/>
      <c r="AYB29" s="69"/>
      <c r="AYC29" s="69"/>
      <c r="AYD29" s="69"/>
      <c r="AYE29" s="69"/>
      <c r="AYF29" s="69"/>
      <c r="AYG29" s="69"/>
      <c r="AYH29" s="69"/>
      <c r="AYI29" s="69"/>
      <c r="AYJ29" s="69"/>
      <c r="AYK29" s="69"/>
      <c r="AYL29" s="69"/>
      <c r="AYM29" s="69"/>
      <c r="AYN29" s="69"/>
      <c r="AYO29" s="69"/>
      <c r="AYP29" s="69"/>
      <c r="AYQ29" s="69"/>
      <c r="AYR29" s="69"/>
      <c r="AYS29" s="69"/>
      <c r="AYT29" s="69"/>
      <c r="AYU29" s="69"/>
      <c r="AYV29" s="69"/>
      <c r="AYW29" s="69"/>
      <c r="AYX29" s="69"/>
      <c r="AYY29" s="69"/>
      <c r="AYZ29" s="69"/>
      <c r="AZA29" s="69"/>
      <c r="AZB29" s="69"/>
      <c r="AZC29" s="69"/>
      <c r="AZD29" s="69"/>
      <c r="AZE29" s="69"/>
      <c r="AZF29" s="69"/>
      <c r="AZG29" s="69"/>
      <c r="AZH29" s="69"/>
      <c r="AZI29" s="69"/>
      <c r="AZJ29" s="69"/>
      <c r="AZK29" s="69"/>
      <c r="AZL29" s="69"/>
      <c r="AZM29" s="69"/>
      <c r="AZN29" s="69"/>
      <c r="AZO29" s="69"/>
      <c r="AZP29" s="69"/>
      <c r="AZQ29" s="69"/>
      <c r="AZR29" s="69"/>
      <c r="AZS29" s="69"/>
      <c r="AZT29" s="69"/>
      <c r="AZU29" s="69"/>
      <c r="AZV29" s="69"/>
      <c r="AZW29" s="69"/>
      <c r="AZX29" s="69"/>
      <c r="AZY29" s="69"/>
      <c r="AZZ29" s="69"/>
      <c r="BAA29" s="69"/>
      <c r="BAB29" s="69"/>
      <c r="BAC29" s="69"/>
      <c r="BAD29" s="69"/>
      <c r="BAE29" s="69"/>
      <c r="BAF29" s="69"/>
      <c r="BAG29" s="69"/>
      <c r="BAH29" s="69"/>
      <c r="BAI29" s="69"/>
      <c r="BAJ29" s="69"/>
      <c r="BAK29" s="69"/>
      <c r="BAL29" s="69"/>
      <c r="BAM29" s="69"/>
      <c r="BAN29" s="69"/>
      <c r="BAO29" s="69"/>
      <c r="BAP29" s="69"/>
      <c r="BAQ29" s="69"/>
      <c r="BAR29" s="69"/>
      <c r="BAS29" s="69"/>
      <c r="BAT29" s="69"/>
      <c r="BAU29" s="69"/>
      <c r="BAV29" s="69"/>
      <c r="BAW29" s="69"/>
      <c r="BAX29" s="69"/>
      <c r="BAY29" s="69"/>
      <c r="BAZ29" s="69"/>
      <c r="BBA29" s="69"/>
      <c r="BBB29" s="69"/>
      <c r="BBC29" s="69"/>
      <c r="BBD29" s="69"/>
      <c r="BBE29" s="69"/>
      <c r="BBF29" s="69"/>
      <c r="BBG29" s="69"/>
      <c r="BBH29" s="69"/>
      <c r="BBI29" s="69"/>
      <c r="BBJ29" s="69"/>
      <c r="BBK29" s="69"/>
      <c r="BBL29" s="69"/>
      <c r="BBM29" s="69"/>
      <c r="BBN29" s="69"/>
      <c r="BBO29" s="69"/>
      <c r="BBP29" s="69"/>
      <c r="BBQ29" s="69"/>
      <c r="BBR29" s="69"/>
      <c r="BBS29" s="69"/>
      <c r="BBT29" s="69"/>
      <c r="BBU29" s="69"/>
      <c r="BBV29" s="69"/>
      <c r="BBW29" s="69"/>
      <c r="BBX29" s="69"/>
      <c r="BBY29" s="69"/>
      <c r="BBZ29" s="69"/>
      <c r="BCA29" s="69"/>
      <c r="BCB29" s="69"/>
      <c r="BCC29" s="69"/>
      <c r="BCD29" s="69"/>
      <c r="BCE29" s="69"/>
      <c r="BCF29" s="69"/>
      <c r="BCG29" s="69"/>
      <c r="BCH29" s="69"/>
      <c r="BCI29" s="69"/>
      <c r="BCJ29" s="69"/>
      <c r="BCK29" s="69"/>
      <c r="BCL29" s="69"/>
      <c r="BCM29" s="69"/>
      <c r="BCN29" s="69"/>
      <c r="BCO29" s="69"/>
      <c r="BCP29" s="69"/>
      <c r="BCQ29" s="69"/>
      <c r="BCR29" s="69"/>
      <c r="BCS29" s="69"/>
      <c r="BCT29" s="69"/>
      <c r="BCU29" s="69"/>
      <c r="BCV29" s="69"/>
      <c r="BCW29" s="69"/>
      <c r="BCX29" s="69"/>
      <c r="BCY29" s="69"/>
      <c r="BCZ29" s="69"/>
      <c r="BDA29" s="69"/>
      <c r="BDB29" s="69"/>
      <c r="BDC29" s="69"/>
      <c r="BDD29" s="69"/>
      <c r="BDE29" s="69"/>
      <c r="BDF29" s="69"/>
      <c r="BDG29" s="69"/>
      <c r="BDH29" s="69"/>
      <c r="BDI29" s="69"/>
      <c r="BDJ29" s="69"/>
      <c r="BDK29" s="69"/>
      <c r="BDL29" s="69"/>
      <c r="BDM29" s="69"/>
      <c r="BDN29" s="69"/>
      <c r="BDO29" s="69"/>
      <c r="BDP29" s="69"/>
      <c r="BDQ29" s="69"/>
      <c r="BDR29" s="69"/>
      <c r="BDS29" s="69"/>
      <c r="BDT29" s="69"/>
      <c r="BDU29" s="69"/>
      <c r="BDV29" s="69"/>
      <c r="BDW29" s="69"/>
      <c r="BDX29" s="69"/>
      <c r="BDY29" s="69"/>
      <c r="BDZ29" s="69"/>
      <c r="BEA29" s="69"/>
      <c r="BEB29" s="69"/>
      <c r="BEC29" s="69"/>
      <c r="BED29" s="69"/>
      <c r="BEE29" s="69"/>
      <c r="BEF29" s="69"/>
      <c r="BEG29" s="69"/>
      <c r="BEH29" s="69"/>
      <c r="BEI29" s="69"/>
      <c r="BEJ29" s="69"/>
      <c r="BEK29" s="69"/>
      <c r="BEL29" s="69"/>
      <c r="BEM29" s="69"/>
      <c r="BEN29" s="69"/>
      <c r="BEO29" s="69"/>
      <c r="BEP29" s="69"/>
      <c r="BEQ29" s="69"/>
      <c r="BER29" s="69"/>
      <c r="BES29" s="69"/>
      <c r="BET29" s="69"/>
      <c r="BEU29" s="69"/>
      <c r="BEV29" s="69"/>
      <c r="BEW29" s="69"/>
      <c r="BEX29" s="69"/>
      <c r="BEY29" s="69"/>
      <c r="BEZ29" s="69"/>
      <c r="BFA29" s="69"/>
      <c r="BFB29" s="69"/>
      <c r="BFC29" s="69"/>
      <c r="BFD29" s="69"/>
      <c r="BFE29" s="69"/>
      <c r="BFF29" s="69"/>
      <c r="BFG29" s="69"/>
      <c r="BFH29" s="69"/>
      <c r="BFI29" s="69"/>
      <c r="BFJ29" s="69"/>
      <c r="BFK29" s="69"/>
      <c r="BFL29" s="69"/>
      <c r="BFM29" s="69"/>
      <c r="BFN29" s="69"/>
      <c r="BFO29" s="69"/>
      <c r="BFP29" s="69"/>
      <c r="BFQ29" s="69"/>
      <c r="BFR29" s="69"/>
      <c r="BFS29" s="69"/>
      <c r="BFT29" s="69"/>
      <c r="BFU29" s="69"/>
      <c r="BFV29" s="69"/>
      <c r="BFW29" s="69"/>
      <c r="BFX29" s="69"/>
      <c r="BFY29" s="69"/>
      <c r="BFZ29" s="69"/>
      <c r="BGA29" s="69"/>
      <c r="BGB29" s="69"/>
      <c r="BGC29" s="69"/>
      <c r="BGD29" s="69"/>
      <c r="BGE29" s="69"/>
      <c r="BGF29" s="69"/>
      <c r="BGG29" s="69"/>
      <c r="BGH29" s="69"/>
      <c r="BGI29" s="69"/>
      <c r="BGJ29" s="69"/>
      <c r="BGK29" s="69"/>
      <c r="BGL29" s="69"/>
      <c r="BGM29" s="69"/>
      <c r="BGN29" s="69"/>
      <c r="BGO29" s="69"/>
      <c r="BGP29" s="69"/>
      <c r="BGQ29" s="69"/>
      <c r="BGR29" s="69"/>
      <c r="BGS29" s="69"/>
      <c r="BGT29" s="69"/>
      <c r="BGU29" s="69"/>
      <c r="BGV29" s="69"/>
      <c r="BGW29" s="69"/>
      <c r="BGX29" s="69"/>
      <c r="BGY29" s="69"/>
      <c r="BGZ29" s="69"/>
      <c r="BHA29" s="69"/>
      <c r="BHB29" s="69"/>
      <c r="BHC29" s="69"/>
      <c r="BHD29" s="69"/>
      <c r="BHE29" s="69"/>
      <c r="BHF29" s="69"/>
      <c r="BHG29" s="69"/>
      <c r="BHH29" s="69"/>
      <c r="BHI29" s="69"/>
      <c r="BHJ29" s="69"/>
      <c r="BHK29" s="69"/>
      <c r="BHL29" s="69"/>
      <c r="BHM29" s="69"/>
      <c r="BHN29" s="69"/>
      <c r="BHO29" s="69"/>
      <c r="BHP29" s="69"/>
      <c r="BHQ29" s="69"/>
      <c r="BHR29" s="69"/>
      <c r="BHS29" s="69"/>
      <c r="BHT29" s="69"/>
      <c r="BHU29" s="69"/>
      <c r="BHV29" s="69"/>
      <c r="BHW29" s="69"/>
      <c r="BHX29" s="69"/>
      <c r="BHY29" s="69"/>
      <c r="BHZ29" s="69"/>
      <c r="BIA29" s="69"/>
      <c r="BIB29" s="69"/>
      <c r="BIC29" s="69"/>
      <c r="BID29" s="69"/>
      <c r="BIE29" s="69"/>
      <c r="BIF29" s="69"/>
      <c r="BIG29" s="69"/>
      <c r="BIH29" s="69"/>
      <c r="BII29" s="69"/>
      <c r="BIJ29" s="69"/>
      <c r="BIK29" s="69"/>
      <c r="BIL29" s="69"/>
      <c r="BIM29" s="69"/>
      <c r="BIN29" s="69"/>
      <c r="BIO29" s="69"/>
      <c r="BIP29" s="69"/>
      <c r="BIQ29" s="69"/>
      <c r="BIR29" s="69"/>
      <c r="BIS29" s="69"/>
      <c r="BIT29" s="69"/>
      <c r="BIU29" s="69"/>
      <c r="BIV29" s="69"/>
      <c r="BIW29" s="69"/>
      <c r="BIX29" s="69"/>
      <c r="BIY29" s="69"/>
      <c r="BIZ29" s="69"/>
      <c r="BJA29" s="69"/>
      <c r="BJB29" s="69"/>
      <c r="BJC29" s="69"/>
      <c r="BJD29" s="69"/>
      <c r="BJE29" s="69"/>
      <c r="BJF29" s="69"/>
      <c r="BJG29" s="69"/>
      <c r="BJH29" s="69"/>
      <c r="BJI29" s="69"/>
      <c r="BJJ29" s="69"/>
      <c r="BJK29" s="69"/>
      <c r="BJL29" s="69"/>
      <c r="BJM29" s="69"/>
      <c r="BJN29" s="69"/>
      <c r="BJO29" s="69"/>
      <c r="BJP29" s="69"/>
      <c r="BJQ29" s="69"/>
      <c r="BJR29" s="69"/>
      <c r="BJS29" s="69"/>
      <c r="BJT29" s="69"/>
      <c r="BJU29" s="69"/>
      <c r="BJV29" s="69"/>
      <c r="BJW29" s="69"/>
      <c r="BJX29" s="69"/>
      <c r="BJY29" s="69"/>
      <c r="BJZ29" s="69"/>
      <c r="BKA29" s="69"/>
      <c r="BKB29" s="69"/>
      <c r="BKC29" s="69"/>
      <c r="BKD29" s="69"/>
      <c r="BKE29" s="69"/>
      <c r="BKF29" s="69"/>
      <c r="BKG29" s="69"/>
      <c r="BKH29" s="69"/>
      <c r="BKI29" s="69"/>
      <c r="BKJ29" s="69"/>
      <c r="BKK29" s="69"/>
      <c r="BKL29" s="69"/>
      <c r="BKM29" s="69"/>
      <c r="BKN29" s="69"/>
      <c r="BKO29" s="69"/>
      <c r="BKP29" s="69"/>
      <c r="BKQ29" s="69"/>
      <c r="BKR29" s="69"/>
      <c r="BKS29" s="69"/>
      <c r="BKT29" s="69"/>
      <c r="BKU29" s="69"/>
      <c r="BKV29" s="69"/>
      <c r="BKW29" s="69"/>
      <c r="BKX29" s="69"/>
      <c r="BKY29" s="69"/>
      <c r="BKZ29" s="69"/>
      <c r="BLA29" s="69"/>
      <c r="BLB29" s="69"/>
      <c r="BLC29" s="69"/>
      <c r="BLD29" s="69"/>
      <c r="BLE29" s="69"/>
      <c r="BLF29" s="69"/>
      <c r="BLG29" s="69"/>
      <c r="BLH29" s="69"/>
      <c r="BLI29" s="69"/>
      <c r="BLJ29" s="69"/>
      <c r="BLK29" s="69"/>
      <c r="BLL29" s="69"/>
      <c r="BLM29" s="69"/>
      <c r="BLN29" s="69"/>
      <c r="BLO29" s="69"/>
      <c r="BLP29" s="69"/>
      <c r="BLQ29" s="69"/>
      <c r="BLR29" s="69"/>
      <c r="BLS29" s="69"/>
      <c r="BLT29" s="69"/>
      <c r="BLU29" s="69"/>
      <c r="BLV29" s="69"/>
      <c r="BLW29" s="69"/>
      <c r="BLX29" s="69"/>
      <c r="BLY29" s="69"/>
      <c r="BLZ29" s="69"/>
      <c r="BMA29" s="69"/>
      <c r="BMB29" s="69"/>
      <c r="BMC29" s="69"/>
      <c r="BMD29" s="69"/>
      <c r="BME29" s="69"/>
      <c r="BMF29" s="69"/>
      <c r="BMG29" s="69"/>
      <c r="BMH29" s="69"/>
      <c r="BMI29" s="69"/>
      <c r="BMJ29" s="69"/>
      <c r="BMK29" s="69"/>
      <c r="BML29" s="69"/>
      <c r="BMM29" s="69"/>
      <c r="BMN29" s="69"/>
      <c r="BMO29" s="69"/>
      <c r="BMP29" s="69"/>
      <c r="BMQ29" s="69"/>
      <c r="BMR29" s="69"/>
      <c r="BMS29" s="69"/>
      <c r="BMT29" s="69"/>
      <c r="BMU29" s="69"/>
      <c r="BMV29" s="69"/>
      <c r="BMW29" s="69"/>
      <c r="BMX29" s="69"/>
      <c r="BMY29" s="69"/>
      <c r="BMZ29" s="69"/>
      <c r="BNA29" s="69"/>
      <c r="BNB29" s="69"/>
      <c r="BNC29" s="69"/>
      <c r="BND29" s="69"/>
      <c r="BNE29" s="69"/>
      <c r="BNF29" s="69"/>
      <c r="BNG29" s="69"/>
      <c r="BNH29" s="69"/>
      <c r="BNI29" s="69"/>
      <c r="BNJ29" s="69"/>
      <c r="BNK29" s="69"/>
      <c r="BNL29" s="69"/>
      <c r="BNM29" s="69"/>
      <c r="BNN29" s="69"/>
      <c r="BNO29" s="69"/>
      <c r="BNP29" s="69"/>
      <c r="BNQ29" s="69"/>
      <c r="BNR29" s="69"/>
      <c r="BNS29" s="69"/>
      <c r="BNT29" s="69"/>
      <c r="BNU29" s="69"/>
      <c r="BNV29" s="69"/>
      <c r="BNW29" s="69"/>
      <c r="BNX29" s="69"/>
      <c r="BNY29" s="69"/>
      <c r="BNZ29" s="69"/>
      <c r="BOA29" s="69"/>
      <c r="BOB29" s="69"/>
      <c r="BOC29" s="69"/>
      <c r="BOD29" s="69"/>
      <c r="BOE29" s="69"/>
      <c r="BOF29" s="69"/>
      <c r="BOG29" s="69"/>
      <c r="BOH29" s="69"/>
      <c r="BOI29" s="69"/>
      <c r="BOJ29" s="69"/>
      <c r="BOK29" s="69"/>
      <c r="BOL29" s="69"/>
      <c r="BOM29" s="69"/>
      <c r="BON29" s="69"/>
      <c r="BOO29" s="69"/>
      <c r="BOP29" s="69"/>
      <c r="BOQ29" s="69"/>
      <c r="BOR29" s="69"/>
      <c r="BOS29" s="69"/>
      <c r="BOT29" s="69"/>
      <c r="BOU29" s="69"/>
      <c r="BOV29" s="69"/>
      <c r="BOW29" s="69"/>
      <c r="BOX29" s="69"/>
      <c r="BOY29" s="69"/>
      <c r="BOZ29" s="69"/>
      <c r="BPA29" s="69"/>
      <c r="BPB29" s="69"/>
      <c r="BPC29" s="69"/>
      <c r="BPD29" s="69"/>
      <c r="BPE29" s="69"/>
      <c r="BPF29" s="69"/>
      <c r="BPG29" s="69"/>
      <c r="BPH29" s="69"/>
      <c r="BPI29" s="69"/>
      <c r="BPJ29" s="69"/>
      <c r="BPK29" s="69"/>
      <c r="BPL29" s="69"/>
      <c r="BPM29" s="69"/>
      <c r="BPN29" s="69"/>
      <c r="BPO29" s="69"/>
      <c r="BPP29" s="69"/>
      <c r="BPQ29" s="69"/>
      <c r="BPR29" s="69"/>
      <c r="BPS29" s="69"/>
      <c r="BPT29" s="69"/>
      <c r="BPU29" s="69"/>
      <c r="BPV29" s="69"/>
      <c r="BPW29" s="69"/>
      <c r="BPX29" s="69"/>
      <c r="BPY29" s="69"/>
      <c r="BPZ29" s="69"/>
      <c r="BQA29" s="69"/>
      <c r="BQB29" s="69"/>
      <c r="BQC29" s="69"/>
      <c r="BQD29" s="69"/>
      <c r="BQE29" s="69"/>
      <c r="BQF29" s="69"/>
      <c r="BQG29" s="69"/>
      <c r="BQH29" s="69"/>
      <c r="BQI29" s="69"/>
      <c r="BQJ29" s="69"/>
      <c r="BQK29" s="69"/>
      <c r="BQL29" s="69"/>
      <c r="BQM29" s="69"/>
      <c r="BQN29" s="69"/>
      <c r="BQO29" s="69"/>
      <c r="BQP29" s="69"/>
      <c r="BQQ29" s="69"/>
      <c r="BQR29" s="69"/>
      <c r="BQS29" s="69"/>
      <c r="BQT29" s="69"/>
      <c r="BQU29" s="69"/>
      <c r="BQV29" s="69"/>
      <c r="BQW29" s="69"/>
      <c r="BQX29" s="69"/>
      <c r="BQY29" s="69"/>
      <c r="BQZ29" s="69"/>
      <c r="BRA29" s="69"/>
      <c r="BRB29" s="69"/>
      <c r="BRC29" s="69"/>
      <c r="BRD29" s="69"/>
      <c r="BRE29" s="69"/>
      <c r="BRF29" s="69"/>
      <c r="BRG29" s="69"/>
      <c r="BRH29" s="69"/>
      <c r="BRI29" s="69"/>
      <c r="BRJ29" s="69"/>
      <c r="BRK29" s="69"/>
      <c r="BRL29" s="69"/>
      <c r="BRM29" s="69"/>
      <c r="BRN29" s="69"/>
      <c r="BRO29" s="69"/>
      <c r="BRP29" s="69"/>
      <c r="BRQ29" s="69"/>
      <c r="BRR29" s="69"/>
      <c r="BRS29" s="69"/>
      <c r="BRT29" s="69"/>
      <c r="BRU29" s="69"/>
      <c r="BRV29" s="69"/>
      <c r="BRW29" s="69"/>
      <c r="BRX29" s="69"/>
      <c r="BRY29" s="69"/>
      <c r="BRZ29" s="69"/>
      <c r="BSA29" s="69"/>
      <c r="BSB29" s="69"/>
      <c r="BSC29" s="69"/>
      <c r="BSD29" s="69"/>
      <c r="BSE29" s="69"/>
      <c r="BSF29" s="69"/>
      <c r="BSG29" s="69"/>
      <c r="BSH29" s="69"/>
      <c r="BSI29" s="69"/>
      <c r="BSJ29" s="69"/>
      <c r="BSK29" s="69"/>
      <c r="BSL29" s="69"/>
      <c r="BSM29" s="69"/>
      <c r="BSN29" s="69"/>
      <c r="BSO29" s="69"/>
      <c r="BSP29" s="69"/>
      <c r="BSQ29" s="69"/>
      <c r="BSR29" s="69"/>
      <c r="BSS29" s="69"/>
      <c r="BST29" s="69"/>
      <c r="BSU29" s="69"/>
      <c r="BSV29" s="69"/>
      <c r="BSW29" s="69"/>
      <c r="BSX29" s="69"/>
      <c r="BSY29" s="69"/>
      <c r="BSZ29" s="69"/>
      <c r="BTA29" s="69"/>
      <c r="BTB29" s="69"/>
      <c r="BTC29" s="69"/>
      <c r="BTD29" s="69"/>
      <c r="BTE29" s="69"/>
      <c r="BTF29" s="69"/>
      <c r="BTG29" s="69"/>
      <c r="BTH29" s="69"/>
      <c r="BTI29" s="69"/>
      <c r="BTJ29" s="69"/>
      <c r="BTK29" s="69"/>
      <c r="BTL29" s="69"/>
      <c r="BTM29" s="69"/>
      <c r="BTN29" s="69"/>
      <c r="BTO29" s="69"/>
      <c r="BTP29" s="69"/>
      <c r="BTQ29" s="69"/>
      <c r="BTR29" s="69"/>
      <c r="BTS29" s="69"/>
      <c r="BTT29" s="69"/>
      <c r="BTU29" s="69"/>
      <c r="BTV29" s="69"/>
      <c r="BTW29" s="69"/>
      <c r="BTX29" s="69"/>
      <c r="BTY29" s="69"/>
      <c r="BTZ29" s="69"/>
      <c r="BUA29" s="69"/>
      <c r="BUB29" s="69"/>
      <c r="BUC29" s="69"/>
      <c r="BUD29" s="69"/>
      <c r="BUE29" s="69"/>
      <c r="BUF29" s="69"/>
      <c r="BUG29" s="69"/>
      <c r="BUH29" s="69"/>
      <c r="BUI29" s="69"/>
      <c r="BUJ29" s="69"/>
      <c r="BUK29" s="69"/>
      <c r="BUL29" s="69"/>
      <c r="BUM29" s="69"/>
      <c r="BUN29" s="69"/>
      <c r="BUO29" s="69"/>
      <c r="BUP29" s="69"/>
      <c r="BUQ29" s="69"/>
      <c r="BUR29" s="69"/>
      <c r="BUS29" s="69"/>
      <c r="BUT29" s="69"/>
      <c r="BUU29" s="69"/>
      <c r="BUV29" s="69"/>
      <c r="BUW29" s="69"/>
      <c r="BUX29" s="69"/>
      <c r="BUY29" s="69"/>
      <c r="BUZ29" s="69"/>
      <c r="BVA29" s="69"/>
      <c r="BVB29" s="69"/>
      <c r="BVC29" s="69"/>
      <c r="BVD29" s="69"/>
      <c r="BVE29" s="69"/>
      <c r="BVF29" s="69"/>
      <c r="BVG29" s="69"/>
      <c r="BVH29" s="69"/>
      <c r="BVI29" s="69"/>
      <c r="BVJ29" s="69"/>
      <c r="BVK29" s="69"/>
      <c r="BVL29" s="69"/>
      <c r="BVM29" s="69"/>
      <c r="BVN29" s="69"/>
      <c r="BVO29" s="69"/>
      <c r="BVP29" s="69"/>
      <c r="BVQ29" s="69"/>
      <c r="BVR29" s="69"/>
      <c r="BVS29" s="69"/>
      <c r="BVT29" s="69"/>
      <c r="BVU29" s="69"/>
      <c r="BVV29" s="69"/>
      <c r="BVW29" s="69"/>
      <c r="BVX29" s="69"/>
      <c r="BVY29" s="69"/>
      <c r="BVZ29" s="69"/>
      <c r="BWA29" s="69"/>
      <c r="BWB29" s="69"/>
      <c r="BWC29" s="69"/>
      <c r="BWD29" s="69"/>
      <c r="BWE29" s="69"/>
      <c r="BWF29" s="69"/>
      <c r="BWG29" s="69"/>
      <c r="BWH29" s="69"/>
      <c r="BWI29" s="69"/>
      <c r="BWJ29" s="69"/>
      <c r="BWK29" s="69"/>
      <c r="BWL29" s="69"/>
      <c r="BWM29" s="69"/>
      <c r="BWN29" s="69"/>
      <c r="BWO29" s="69"/>
      <c r="BWP29" s="69"/>
      <c r="BWQ29" s="69"/>
      <c r="BWR29" s="69"/>
      <c r="BWS29" s="69"/>
      <c r="BWT29" s="69"/>
      <c r="BWU29" s="69"/>
      <c r="BWV29" s="69"/>
      <c r="BWW29" s="69"/>
      <c r="BWX29" s="69"/>
      <c r="BWY29" s="69"/>
      <c r="BWZ29" s="69"/>
      <c r="BXA29" s="69"/>
      <c r="BXB29" s="69"/>
      <c r="BXC29" s="69"/>
      <c r="BXD29" s="69"/>
      <c r="BXE29" s="69"/>
      <c r="BXF29" s="69"/>
      <c r="BXG29" s="69"/>
      <c r="BXH29" s="69"/>
      <c r="BXI29" s="69"/>
      <c r="BXJ29" s="69"/>
      <c r="BXK29" s="69"/>
      <c r="BXL29" s="69"/>
      <c r="BXM29" s="69"/>
      <c r="BXN29" s="69"/>
      <c r="BXO29" s="69"/>
      <c r="BXP29" s="69"/>
      <c r="BXQ29" s="69"/>
      <c r="BXR29" s="69"/>
      <c r="BXS29" s="69"/>
      <c r="BXT29" s="69"/>
      <c r="BXU29" s="69"/>
      <c r="BXV29" s="69"/>
      <c r="BXW29" s="69"/>
      <c r="BXX29" s="69"/>
      <c r="BXY29" s="69"/>
      <c r="BXZ29" s="69"/>
      <c r="BYA29" s="69"/>
      <c r="BYB29" s="69"/>
      <c r="BYC29" s="69"/>
      <c r="BYD29" s="69"/>
      <c r="BYE29" s="69"/>
      <c r="BYF29" s="69"/>
      <c r="BYG29" s="69"/>
      <c r="BYH29" s="69"/>
      <c r="BYI29" s="69"/>
      <c r="BYJ29" s="69"/>
      <c r="BYK29" s="69"/>
      <c r="BYL29" s="69"/>
      <c r="BYM29" s="69"/>
      <c r="BYN29" s="69"/>
      <c r="BYO29" s="69"/>
      <c r="BYP29" s="69"/>
      <c r="BYQ29" s="69"/>
      <c r="BYR29" s="69"/>
      <c r="BYS29" s="69"/>
      <c r="BYT29" s="69"/>
      <c r="BYU29" s="69"/>
      <c r="BYV29" s="69"/>
      <c r="BYW29" s="69"/>
      <c r="BYX29" s="69"/>
      <c r="BYY29" s="69"/>
      <c r="BYZ29" s="69"/>
      <c r="BZA29" s="69"/>
      <c r="BZB29" s="69"/>
      <c r="BZC29" s="69"/>
      <c r="BZD29" s="69"/>
      <c r="BZE29" s="69"/>
      <c r="BZF29" s="69"/>
      <c r="BZG29" s="69"/>
      <c r="BZH29" s="69"/>
      <c r="BZI29" s="69"/>
      <c r="BZJ29" s="69"/>
      <c r="BZK29" s="69"/>
      <c r="BZL29" s="69"/>
      <c r="BZM29" s="69"/>
      <c r="BZN29" s="69"/>
      <c r="BZO29" s="69"/>
      <c r="BZP29" s="69"/>
      <c r="BZQ29" s="69"/>
      <c r="BZR29" s="69"/>
      <c r="BZS29" s="69"/>
      <c r="BZT29" s="69"/>
      <c r="BZU29" s="69"/>
      <c r="BZV29" s="69"/>
      <c r="BZW29" s="69"/>
      <c r="BZX29" s="69"/>
      <c r="BZY29" s="69"/>
      <c r="BZZ29" s="69"/>
      <c r="CAA29" s="69"/>
      <c r="CAB29" s="69"/>
      <c r="CAC29" s="69"/>
      <c r="CAD29" s="69"/>
      <c r="CAE29" s="69"/>
      <c r="CAF29" s="69"/>
      <c r="CAG29" s="69"/>
      <c r="CAH29" s="69"/>
      <c r="CAI29" s="69"/>
      <c r="CAJ29" s="69"/>
      <c r="CAK29" s="69"/>
      <c r="CAL29" s="69"/>
      <c r="CAM29" s="69"/>
      <c r="CAN29" s="69"/>
      <c r="CAO29" s="69"/>
      <c r="CAP29" s="69"/>
      <c r="CAQ29" s="69"/>
      <c r="CAR29" s="69"/>
      <c r="CAS29" s="69"/>
      <c r="CAT29" s="69"/>
      <c r="CAU29" s="69"/>
      <c r="CAV29" s="69"/>
      <c r="CAW29" s="69"/>
      <c r="CAX29" s="69"/>
      <c r="CAY29" s="69"/>
      <c r="CAZ29" s="69"/>
      <c r="CBA29" s="69"/>
      <c r="CBB29" s="69"/>
      <c r="CBC29" s="69"/>
      <c r="CBD29" s="69"/>
      <c r="CBE29" s="69"/>
      <c r="CBF29" s="69"/>
      <c r="CBG29" s="69"/>
      <c r="CBH29" s="69"/>
      <c r="CBI29" s="69"/>
      <c r="CBJ29" s="69"/>
      <c r="CBK29" s="69"/>
      <c r="CBL29" s="69"/>
      <c r="CBM29" s="69"/>
      <c r="CBN29" s="69"/>
      <c r="CBO29" s="69"/>
      <c r="CBP29" s="69"/>
      <c r="CBQ29" s="69"/>
      <c r="CBR29" s="69"/>
      <c r="CBS29" s="69"/>
      <c r="CBT29" s="69"/>
      <c r="CBU29" s="69"/>
      <c r="CBV29" s="69"/>
      <c r="CBW29" s="69"/>
      <c r="CBX29" s="69"/>
      <c r="CBY29" s="69"/>
      <c r="CBZ29" s="69"/>
      <c r="CCA29" s="69"/>
      <c r="CCB29" s="69"/>
      <c r="CCC29" s="69"/>
      <c r="CCD29" s="69"/>
      <c r="CCE29" s="69"/>
      <c r="CCF29" s="69"/>
      <c r="CCG29" s="69"/>
      <c r="CCH29" s="69"/>
      <c r="CCI29" s="69"/>
      <c r="CCJ29" s="69"/>
      <c r="CCK29" s="69"/>
      <c r="CCL29" s="69"/>
      <c r="CCM29" s="69"/>
      <c r="CCN29" s="69"/>
      <c r="CCO29" s="69"/>
      <c r="CCP29" s="69"/>
      <c r="CCQ29" s="69"/>
      <c r="CCR29" s="69"/>
      <c r="CCS29" s="69"/>
      <c r="CCT29" s="69"/>
      <c r="CCU29" s="69"/>
      <c r="CCV29" s="69"/>
      <c r="CCW29" s="69"/>
      <c r="CCX29" s="69"/>
      <c r="CCY29" s="69"/>
      <c r="CCZ29" s="69"/>
      <c r="CDA29" s="69"/>
      <c r="CDB29" s="69"/>
      <c r="CDC29" s="69"/>
      <c r="CDD29" s="69"/>
      <c r="CDE29" s="69"/>
      <c r="CDF29" s="69"/>
      <c r="CDG29" s="69"/>
      <c r="CDH29" s="69"/>
      <c r="CDI29" s="69"/>
      <c r="CDJ29" s="69"/>
      <c r="CDK29" s="69"/>
      <c r="CDL29" s="69"/>
      <c r="CDM29" s="69"/>
      <c r="CDN29" s="69"/>
      <c r="CDO29" s="69"/>
      <c r="CDP29" s="69"/>
      <c r="CDQ29" s="69"/>
      <c r="CDR29" s="69"/>
      <c r="CDS29" s="69"/>
      <c r="CDT29" s="69"/>
      <c r="CDU29" s="69"/>
      <c r="CDV29" s="69"/>
      <c r="CDW29" s="69"/>
      <c r="CDX29" s="69"/>
      <c r="CDY29" s="69"/>
      <c r="CDZ29" s="69"/>
      <c r="CEA29" s="69"/>
      <c r="CEB29" s="69"/>
      <c r="CEC29" s="69"/>
      <c r="CED29" s="69"/>
      <c r="CEE29" s="69"/>
      <c r="CEF29" s="69"/>
      <c r="CEG29" s="69"/>
      <c r="CEH29" s="69"/>
      <c r="CEI29" s="69"/>
      <c r="CEJ29" s="69"/>
      <c r="CEK29" s="69"/>
      <c r="CEL29" s="69"/>
      <c r="CEM29" s="69"/>
      <c r="CEN29" s="69"/>
      <c r="CEO29" s="69"/>
      <c r="CEP29" s="69"/>
      <c r="CEQ29" s="69"/>
      <c r="CER29" s="69"/>
      <c r="CES29" s="69"/>
      <c r="CET29" s="69"/>
      <c r="CEU29" s="69"/>
      <c r="CEV29" s="69"/>
      <c r="CEW29" s="69"/>
      <c r="CEX29" s="69"/>
      <c r="CEY29" s="69"/>
      <c r="CEZ29" s="69"/>
      <c r="CFA29" s="69"/>
      <c r="CFB29" s="69"/>
      <c r="CFC29" s="69"/>
      <c r="CFD29" s="69"/>
      <c r="CFE29" s="69"/>
      <c r="CFF29" s="69"/>
      <c r="CFG29" s="69"/>
      <c r="CFH29" s="69"/>
      <c r="CFI29" s="69"/>
      <c r="CFJ29" s="69"/>
      <c r="CFK29" s="69"/>
      <c r="CFL29" s="69"/>
      <c r="CFM29" s="69"/>
      <c r="CFN29" s="69"/>
      <c r="CFO29" s="69"/>
      <c r="CFP29" s="69"/>
      <c r="CFQ29" s="69"/>
      <c r="CFR29" s="69"/>
      <c r="CFS29" s="69"/>
      <c r="CFT29" s="69"/>
      <c r="CFU29" s="69"/>
      <c r="CFV29" s="69"/>
      <c r="CFW29" s="69"/>
      <c r="CFX29" s="69"/>
      <c r="CFY29" s="69"/>
      <c r="CFZ29" s="69"/>
      <c r="CGA29" s="69"/>
      <c r="CGB29" s="69"/>
      <c r="CGC29" s="69"/>
      <c r="CGD29" s="69"/>
      <c r="CGE29" s="69"/>
      <c r="CGF29" s="69"/>
      <c r="CGG29" s="69"/>
      <c r="CGH29" s="69"/>
      <c r="CGI29" s="69"/>
      <c r="CGJ29" s="69"/>
      <c r="CGK29" s="69"/>
      <c r="CGL29" s="69"/>
      <c r="CGM29" s="69"/>
      <c r="CGN29" s="69"/>
      <c r="CGO29" s="69"/>
      <c r="CGP29" s="69"/>
      <c r="CGQ29" s="69"/>
      <c r="CGR29" s="69"/>
      <c r="CGS29" s="69"/>
      <c r="CGT29" s="69"/>
      <c r="CGU29" s="69"/>
      <c r="CGV29" s="69"/>
      <c r="CGW29" s="69"/>
      <c r="CGX29" s="69"/>
      <c r="CGY29" s="69"/>
      <c r="CGZ29" s="69"/>
      <c r="CHA29" s="69"/>
      <c r="CHB29" s="69"/>
      <c r="CHC29" s="69"/>
      <c r="CHD29" s="69"/>
      <c r="CHE29" s="69"/>
      <c r="CHF29" s="69"/>
      <c r="CHG29" s="69"/>
      <c r="CHH29" s="69"/>
      <c r="CHI29" s="69"/>
      <c r="CHJ29" s="69"/>
      <c r="CHK29" s="69"/>
      <c r="CHL29" s="69"/>
      <c r="CHM29" s="69"/>
      <c r="CHN29" s="69"/>
      <c r="CHO29" s="69"/>
      <c r="CHP29" s="69"/>
      <c r="CHQ29" s="69"/>
      <c r="CHR29" s="69"/>
      <c r="CHS29" s="69"/>
      <c r="CHT29" s="69"/>
      <c r="CHU29" s="69"/>
      <c r="CHV29" s="69"/>
      <c r="CHW29" s="69"/>
      <c r="CHX29" s="69"/>
      <c r="CHY29" s="69"/>
      <c r="CHZ29" s="69"/>
      <c r="CIA29" s="69"/>
      <c r="CIB29" s="69"/>
      <c r="CIC29" s="69"/>
      <c r="CID29" s="69"/>
      <c r="CIE29" s="69"/>
      <c r="CIF29" s="69"/>
      <c r="CIG29" s="69"/>
      <c r="CIH29" s="69"/>
      <c r="CII29" s="69"/>
      <c r="CIJ29" s="69"/>
      <c r="CIK29" s="69"/>
      <c r="CIL29" s="69"/>
      <c r="CIM29" s="69"/>
      <c r="CIN29" s="69"/>
      <c r="CIO29" s="69"/>
      <c r="CIP29" s="69"/>
      <c r="CIQ29" s="69"/>
      <c r="CIR29" s="69"/>
      <c r="CIS29" s="69"/>
      <c r="CIT29" s="69"/>
      <c r="CIU29" s="69"/>
      <c r="CIV29" s="69"/>
      <c r="CIW29" s="69"/>
      <c r="CIX29" s="69"/>
      <c r="CIY29" s="69"/>
      <c r="CIZ29" s="69"/>
      <c r="CJA29" s="69"/>
      <c r="CJB29" s="69"/>
      <c r="CJC29" s="69"/>
      <c r="CJD29" s="69"/>
      <c r="CJE29" s="69"/>
      <c r="CJF29" s="69"/>
      <c r="CJG29" s="69"/>
      <c r="CJH29" s="69"/>
      <c r="CJI29" s="69"/>
      <c r="CJJ29" s="69"/>
      <c r="CJK29" s="69"/>
      <c r="CJL29" s="69"/>
      <c r="CJM29" s="69"/>
      <c r="CJN29" s="69"/>
      <c r="CJO29" s="69"/>
      <c r="CJP29" s="69"/>
      <c r="CJQ29" s="69"/>
      <c r="CJR29" s="69"/>
      <c r="CJS29" s="69"/>
      <c r="CJT29" s="69"/>
      <c r="CJU29" s="69"/>
      <c r="CJV29" s="69"/>
      <c r="CJW29" s="69"/>
      <c r="CJX29" s="69"/>
      <c r="CJY29" s="69"/>
      <c r="CJZ29" s="69"/>
      <c r="CKA29" s="69"/>
      <c r="CKB29" s="69"/>
      <c r="CKC29" s="69"/>
      <c r="CKD29" s="69"/>
      <c r="CKE29" s="69"/>
      <c r="CKF29" s="69"/>
      <c r="CKG29" s="69"/>
      <c r="CKH29" s="69"/>
      <c r="CKI29" s="69"/>
      <c r="CKJ29" s="69"/>
      <c r="CKK29" s="69"/>
      <c r="CKL29" s="69"/>
      <c r="CKM29" s="69"/>
      <c r="CKN29" s="69"/>
      <c r="CKO29" s="69"/>
      <c r="CKP29" s="69"/>
      <c r="CKQ29" s="69"/>
      <c r="CKR29" s="69"/>
      <c r="CKS29" s="69"/>
      <c r="CKT29" s="69"/>
      <c r="CKU29" s="69"/>
      <c r="CKV29" s="69"/>
      <c r="CKW29" s="69"/>
      <c r="CKX29" s="69"/>
      <c r="CKY29" s="69"/>
      <c r="CKZ29" s="69"/>
      <c r="CLA29" s="69"/>
      <c r="CLB29" s="69"/>
      <c r="CLC29" s="69"/>
      <c r="CLD29" s="69"/>
      <c r="CLE29" s="69"/>
      <c r="CLF29" s="69"/>
      <c r="CLG29" s="69"/>
      <c r="CLH29" s="69"/>
      <c r="CLI29" s="69"/>
      <c r="CLJ29" s="69"/>
      <c r="CLK29" s="69"/>
      <c r="CLL29" s="69"/>
      <c r="CLM29" s="69"/>
      <c r="CLN29" s="69"/>
      <c r="CLO29" s="69"/>
      <c r="CLP29" s="69"/>
      <c r="CLQ29" s="69"/>
      <c r="CLR29" s="69"/>
      <c r="CLS29" s="69"/>
      <c r="CLT29" s="69"/>
      <c r="CLU29" s="69"/>
      <c r="CLV29" s="69"/>
      <c r="CLW29" s="69"/>
      <c r="CLX29" s="69"/>
      <c r="CLY29" s="69"/>
      <c r="CLZ29" s="69"/>
      <c r="CMA29" s="69"/>
      <c r="CMB29" s="69"/>
      <c r="CMC29" s="69"/>
      <c r="CMD29" s="69"/>
      <c r="CME29" s="69"/>
      <c r="CMF29" s="69"/>
      <c r="CMG29" s="69"/>
      <c r="CMH29" s="69"/>
      <c r="CMI29" s="69"/>
      <c r="CMJ29" s="69"/>
      <c r="CMK29" s="69"/>
      <c r="CML29" s="69"/>
      <c r="CMM29" s="69"/>
      <c r="CMN29" s="69"/>
      <c r="CMO29" s="69"/>
      <c r="CMP29" s="69"/>
      <c r="CMQ29" s="69"/>
      <c r="CMR29" s="69"/>
      <c r="CMS29" s="69"/>
      <c r="CMT29" s="69"/>
      <c r="CMU29" s="69"/>
      <c r="CMV29" s="69"/>
      <c r="CMW29" s="69"/>
      <c r="CMX29" s="69"/>
      <c r="CMY29" s="69"/>
      <c r="CMZ29" s="69"/>
      <c r="CNA29" s="69"/>
      <c r="CNB29" s="69"/>
      <c r="CNC29" s="69"/>
      <c r="CND29" s="69"/>
      <c r="CNE29" s="69"/>
      <c r="CNF29" s="69"/>
      <c r="CNG29" s="69"/>
      <c r="CNH29" s="69"/>
      <c r="CNI29" s="69"/>
      <c r="CNJ29" s="69"/>
      <c r="CNK29" s="69"/>
      <c r="CNL29" s="69"/>
      <c r="CNM29" s="69"/>
      <c r="CNN29" s="69"/>
      <c r="CNO29" s="69"/>
      <c r="CNP29" s="69"/>
      <c r="CNQ29" s="69"/>
      <c r="CNR29" s="69"/>
      <c r="CNS29" s="69"/>
      <c r="CNT29" s="69"/>
      <c r="CNU29" s="69"/>
      <c r="CNV29" s="69"/>
      <c r="CNW29" s="69"/>
      <c r="CNX29" s="69"/>
      <c r="CNY29" s="69"/>
      <c r="CNZ29" s="69"/>
      <c r="COA29" s="69"/>
      <c r="COB29" s="69"/>
      <c r="COC29" s="69"/>
      <c r="COD29" s="69"/>
      <c r="COE29" s="69"/>
      <c r="COF29" s="69"/>
      <c r="COG29" s="69"/>
      <c r="COH29" s="69"/>
      <c r="COI29" s="69"/>
      <c r="COJ29" s="69"/>
      <c r="COK29" s="69"/>
      <c r="COL29" s="69"/>
      <c r="COM29" s="69"/>
      <c r="CON29" s="69"/>
      <c r="COO29" s="69"/>
      <c r="COP29" s="69"/>
      <c r="COQ29" s="69"/>
      <c r="COR29" s="69"/>
      <c r="COS29" s="69"/>
      <c r="COT29" s="69"/>
      <c r="COU29" s="69"/>
      <c r="COV29" s="69"/>
      <c r="COW29" s="69"/>
      <c r="COX29" s="69"/>
      <c r="COY29" s="69"/>
      <c r="COZ29" s="69"/>
      <c r="CPA29" s="69"/>
      <c r="CPB29" s="69"/>
      <c r="CPC29" s="69"/>
      <c r="CPD29" s="69"/>
      <c r="CPE29" s="69"/>
      <c r="CPF29" s="69"/>
      <c r="CPG29" s="69"/>
      <c r="CPH29" s="69"/>
      <c r="CPI29" s="69"/>
      <c r="CPJ29" s="69"/>
      <c r="CPK29" s="69"/>
      <c r="CPL29" s="69"/>
      <c r="CPM29" s="69"/>
      <c r="CPN29" s="69"/>
      <c r="CPO29" s="69"/>
      <c r="CPP29" s="69"/>
      <c r="CPQ29" s="69"/>
      <c r="CPR29" s="69"/>
      <c r="CPS29" s="69"/>
      <c r="CPT29" s="69"/>
      <c r="CPU29" s="69"/>
      <c r="CPV29" s="69"/>
      <c r="CPW29" s="69"/>
      <c r="CPX29" s="69"/>
      <c r="CPY29" s="69"/>
      <c r="CPZ29" s="69"/>
      <c r="CQA29" s="69"/>
      <c r="CQB29" s="69"/>
      <c r="CQC29" s="69"/>
      <c r="CQD29" s="69"/>
      <c r="CQE29" s="69"/>
      <c r="CQF29" s="69"/>
      <c r="CQG29" s="69"/>
      <c r="CQH29" s="69"/>
      <c r="CQI29" s="69"/>
      <c r="CQJ29" s="69"/>
      <c r="CQK29" s="69"/>
      <c r="CQL29" s="69"/>
      <c r="CQM29" s="69"/>
      <c r="CQN29" s="69"/>
      <c r="CQO29" s="69"/>
      <c r="CQP29" s="69"/>
      <c r="CQQ29" s="69"/>
      <c r="CQR29" s="69"/>
      <c r="CQS29" s="69"/>
      <c r="CQT29" s="69"/>
      <c r="CQU29" s="69"/>
      <c r="CQV29" s="69"/>
      <c r="CQW29" s="69"/>
      <c r="CQX29" s="69"/>
      <c r="CQY29" s="69"/>
      <c r="CQZ29" s="69"/>
      <c r="CRA29" s="69"/>
      <c r="CRB29" s="69"/>
      <c r="CRC29" s="69"/>
      <c r="CRD29" s="69"/>
      <c r="CRE29" s="69"/>
      <c r="CRF29" s="69"/>
      <c r="CRG29" s="69"/>
      <c r="CRH29" s="69"/>
      <c r="CRI29" s="69"/>
      <c r="CRJ29" s="69"/>
      <c r="CRK29" s="69"/>
      <c r="CRL29" s="69"/>
      <c r="CRM29" s="69"/>
      <c r="CRN29" s="69"/>
      <c r="CRO29" s="69"/>
      <c r="CRP29" s="69"/>
      <c r="CRQ29" s="69"/>
      <c r="CRR29" s="69"/>
      <c r="CRS29" s="69"/>
      <c r="CRT29" s="69"/>
      <c r="CRU29" s="69"/>
      <c r="CRV29" s="69"/>
      <c r="CRW29" s="69"/>
      <c r="CRX29" s="69"/>
      <c r="CRY29" s="69"/>
      <c r="CRZ29" s="69"/>
      <c r="CSA29" s="69"/>
      <c r="CSB29" s="69"/>
      <c r="CSC29" s="69"/>
      <c r="CSD29" s="69"/>
      <c r="CSE29" s="69"/>
      <c r="CSF29" s="69"/>
      <c r="CSG29" s="69"/>
      <c r="CSH29" s="69"/>
      <c r="CSI29" s="69"/>
      <c r="CSJ29" s="69"/>
      <c r="CSK29" s="69"/>
      <c r="CSL29" s="69"/>
      <c r="CSM29" s="69"/>
      <c r="CSN29" s="69"/>
      <c r="CSO29" s="69"/>
      <c r="CSP29" s="69"/>
      <c r="CSQ29" s="69"/>
      <c r="CSR29" s="69"/>
      <c r="CSS29" s="69"/>
      <c r="CST29" s="69"/>
      <c r="CSU29" s="69"/>
      <c r="CSV29" s="69"/>
      <c r="CSW29" s="69"/>
      <c r="CSX29" s="69"/>
      <c r="CSY29" s="69"/>
      <c r="CSZ29" s="69"/>
      <c r="CTA29" s="69"/>
      <c r="CTB29" s="69"/>
      <c r="CTC29" s="69"/>
      <c r="CTD29" s="69"/>
      <c r="CTE29" s="69"/>
      <c r="CTF29" s="69"/>
      <c r="CTG29" s="69"/>
      <c r="CTH29" s="69"/>
      <c r="CTI29" s="69"/>
      <c r="CTJ29" s="69"/>
      <c r="CTK29" s="69"/>
      <c r="CTL29" s="69"/>
      <c r="CTM29" s="69"/>
      <c r="CTN29" s="69"/>
      <c r="CTO29" s="69"/>
      <c r="CTP29" s="69"/>
      <c r="CTQ29" s="69"/>
      <c r="CTR29" s="69"/>
      <c r="CTS29" s="69"/>
      <c r="CTT29" s="69"/>
      <c r="CTU29" s="69"/>
      <c r="CTV29" s="69"/>
      <c r="CTW29" s="69"/>
      <c r="CTX29" s="69"/>
      <c r="CTY29" s="69"/>
      <c r="CTZ29" s="69"/>
      <c r="CUA29" s="69"/>
      <c r="CUB29" s="69"/>
      <c r="CUC29" s="69"/>
      <c r="CUD29" s="69"/>
      <c r="CUE29" s="69"/>
      <c r="CUF29" s="69"/>
      <c r="CUG29" s="69"/>
      <c r="CUH29" s="69"/>
      <c r="CUI29" s="69"/>
      <c r="CUJ29" s="69"/>
      <c r="CUK29" s="69"/>
      <c r="CUL29" s="69"/>
      <c r="CUM29" s="69"/>
      <c r="CUN29" s="69"/>
      <c r="CUO29" s="69"/>
      <c r="CUP29" s="69"/>
      <c r="CUQ29" s="69"/>
      <c r="CUR29" s="69"/>
      <c r="CUS29" s="69"/>
      <c r="CUT29" s="69"/>
      <c r="CUU29" s="69"/>
      <c r="CUV29" s="69"/>
      <c r="CUW29" s="69"/>
      <c r="CUX29" s="69"/>
      <c r="CUY29" s="69"/>
      <c r="CUZ29" s="69"/>
      <c r="CVA29" s="69"/>
      <c r="CVB29" s="69"/>
      <c r="CVC29" s="69"/>
      <c r="CVD29" s="69"/>
      <c r="CVE29" s="69"/>
      <c r="CVF29" s="69"/>
      <c r="CVG29" s="69"/>
      <c r="CVH29" s="69"/>
      <c r="CVI29" s="69"/>
      <c r="CVJ29" s="69"/>
      <c r="CVK29" s="69"/>
      <c r="CVL29" s="69"/>
      <c r="CVM29" s="69"/>
      <c r="CVN29" s="69"/>
      <c r="CVO29" s="69"/>
      <c r="CVP29" s="69"/>
      <c r="CVQ29" s="69"/>
      <c r="CVR29" s="69"/>
      <c r="CVS29" s="69"/>
      <c r="CVT29" s="69"/>
      <c r="CVU29" s="69"/>
      <c r="CVV29" s="69"/>
      <c r="CVW29" s="69"/>
      <c r="CVX29" s="69"/>
      <c r="CVY29" s="69"/>
      <c r="CVZ29" s="69"/>
      <c r="CWA29" s="69"/>
      <c r="CWB29" s="69"/>
      <c r="CWC29" s="69"/>
      <c r="CWD29" s="69"/>
      <c r="CWE29" s="69"/>
      <c r="CWF29" s="69"/>
      <c r="CWG29" s="69"/>
      <c r="CWH29" s="69"/>
      <c r="CWI29" s="69"/>
      <c r="CWJ29" s="69"/>
      <c r="CWK29" s="69"/>
      <c r="CWL29" s="69"/>
      <c r="CWM29" s="69"/>
      <c r="CWN29" s="69"/>
      <c r="CWO29" s="69"/>
      <c r="CWP29" s="69"/>
      <c r="CWQ29" s="69"/>
      <c r="CWR29" s="69"/>
      <c r="CWS29" s="69"/>
      <c r="CWT29" s="69"/>
      <c r="CWU29" s="69"/>
      <c r="CWV29" s="69"/>
      <c r="CWW29" s="69"/>
      <c r="CWX29" s="69"/>
      <c r="CWY29" s="69"/>
      <c r="CWZ29" s="69"/>
      <c r="CXA29" s="69"/>
      <c r="CXB29" s="69"/>
      <c r="CXC29" s="69"/>
      <c r="CXD29" s="69"/>
      <c r="CXE29" s="69"/>
      <c r="CXF29" s="69"/>
      <c r="CXG29" s="69"/>
      <c r="CXH29" s="69"/>
      <c r="CXI29" s="69"/>
      <c r="CXJ29" s="69"/>
      <c r="CXK29" s="69"/>
      <c r="CXL29" s="69"/>
      <c r="CXM29" s="69"/>
      <c r="CXN29" s="69"/>
      <c r="CXO29" s="69"/>
      <c r="CXP29" s="69"/>
      <c r="CXQ29" s="69"/>
      <c r="CXR29" s="69"/>
      <c r="CXS29" s="69"/>
      <c r="CXT29" s="69"/>
      <c r="CXU29" s="69"/>
      <c r="CXV29" s="69"/>
      <c r="CXW29" s="69"/>
      <c r="CXX29" s="69"/>
      <c r="CXY29" s="69"/>
      <c r="CXZ29" s="69"/>
      <c r="CYA29" s="69"/>
      <c r="CYB29" s="69"/>
      <c r="CYC29" s="69"/>
      <c r="CYD29" s="69"/>
      <c r="CYE29" s="69"/>
      <c r="CYF29" s="69"/>
      <c r="CYG29" s="69"/>
      <c r="CYH29" s="69"/>
      <c r="CYI29" s="69"/>
      <c r="CYJ29" s="69"/>
      <c r="CYK29" s="69"/>
      <c r="CYL29" s="69"/>
      <c r="CYM29" s="69"/>
      <c r="CYN29" s="69"/>
      <c r="CYO29" s="69"/>
      <c r="CYP29" s="69"/>
      <c r="CYQ29" s="69"/>
      <c r="CYR29" s="69"/>
      <c r="CYS29" s="69"/>
      <c r="CYT29" s="69"/>
      <c r="CYU29" s="69"/>
      <c r="CYV29" s="69"/>
      <c r="CYW29" s="69"/>
      <c r="CYX29" s="69"/>
      <c r="CYY29" s="69"/>
      <c r="CYZ29" s="69"/>
      <c r="CZA29" s="69"/>
      <c r="CZB29" s="69"/>
      <c r="CZC29" s="69"/>
      <c r="CZD29" s="69"/>
      <c r="CZE29" s="69"/>
      <c r="CZF29" s="69"/>
      <c r="CZG29" s="69"/>
      <c r="CZH29" s="69"/>
      <c r="CZI29" s="69"/>
      <c r="CZJ29" s="69"/>
      <c r="CZK29" s="69"/>
      <c r="CZL29" s="69"/>
      <c r="CZM29" s="69"/>
      <c r="CZN29" s="69"/>
      <c r="CZO29" s="69"/>
      <c r="CZP29" s="69"/>
      <c r="CZQ29" s="69"/>
      <c r="CZR29" s="69"/>
      <c r="CZS29" s="69"/>
      <c r="CZT29" s="69"/>
      <c r="CZU29" s="69"/>
      <c r="CZV29" s="69"/>
      <c r="CZW29" s="69"/>
      <c r="CZX29" s="69"/>
      <c r="CZY29" s="69"/>
      <c r="CZZ29" s="69"/>
      <c r="DAA29" s="69"/>
      <c r="DAB29" s="69"/>
      <c r="DAC29" s="69"/>
      <c r="DAD29" s="69"/>
      <c r="DAE29" s="69"/>
      <c r="DAF29" s="69"/>
      <c r="DAG29" s="69"/>
      <c r="DAH29" s="69"/>
      <c r="DAI29" s="69"/>
      <c r="DAJ29" s="69"/>
      <c r="DAK29" s="69"/>
      <c r="DAL29" s="69"/>
      <c r="DAM29" s="69"/>
      <c r="DAN29" s="69"/>
      <c r="DAO29" s="69"/>
      <c r="DAP29" s="69"/>
      <c r="DAQ29" s="69"/>
      <c r="DAR29" s="69"/>
      <c r="DAS29" s="69"/>
      <c r="DAT29" s="69"/>
      <c r="DAU29" s="69"/>
      <c r="DAV29" s="69"/>
      <c r="DAW29" s="69"/>
      <c r="DAX29" s="69"/>
      <c r="DAY29" s="69"/>
      <c r="DAZ29" s="69"/>
      <c r="DBA29" s="69"/>
      <c r="DBB29" s="69"/>
      <c r="DBC29" s="69"/>
      <c r="DBD29" s="69"/>
      <c r="DBE29" s="69"/>
      <c r="DBF29" s="69"/>
      <c r="DBG29" s="69"/>
      <c r="DBH29" s="69"/>
      <c r="DBI29" s="69"/>
      <c r="DBJ29" s="69"/>
      <c r="DBK29" s="69"/>
      <c r="DBL29" s="69"/>
      <c r="DBM29" s="69"/>
      <c r="DBN29" s="69"/>
      <c r="DBO29" s="69"/>
      <c r="DBP29" s="69"/>
      <c r="DBQ29" s="69"/>
      <c r="DBR29" s="69"/>
      <c r="DBS29" s="69"/>
      <c r="DBT29" s="69"/>
      <c r="DBU29" s="69"/>
      <c r="DBV29" s="69"/>
      <c r="DBW29" s="69"/>
      <c r="DBX29" s="69"/>
      <c r="DBY29" s="69"/>
      <c r="DBZ29" s="69"/>
      <c r="DCA29" s="69"/>
      <c r="DCB29" s="69"/>
      <c r="DCC29" s="69"/>
      <c r="DCD29" s="69"/>
      <c r="DCE29" s="69"/>
      <c r="DCF29" s="69"/>
      <c r="DCG29" s="69"/>
      <c r="DCH29" s="69"/>
      <c r="DCI29" s="69"/>
      <c r="DCJ29" s="69"/>
      <c r="DCK29" s="69"/>
      <c r="DCL29" s="69"/>
      <c r="DCM29" s="69"/>
      <c r="DCN29" s="69"/>
      <c r="DCO29" s="69"/>
      <c r="DCP29" s="69"/>
      <c r="DCQ29" s="69"/>
      <c r="DCR29" s="69"/>
      <c r="DCS29" s="69"/>
      <c r="DCT29" s="69"/>
      <c r="DCU29" s="69"/>
      <c r="DCV29" s="69"/>
      <c r="DCW29" s="69"/>
      <c r="DCX29" s="69"/>
      <c r="DCY29" s="69"/>
      <c r="DCZ29" s="69"/>
      <c r="DDA29" s="69"/>
      <c r="DDB29" s="69"/>
      <c r="DDC29" s="69"/>
      <c r="DDD29" s="69"/>
      <c r="DDE29" s="69"/>
      <c r="DDF29" s="69"/>
      <c r="DDG29" s="69"/>
      <c r="DDH29" s="69"/>
      <c r="DDI29" s="69"/>
      <c r="DDJ29" s="69"/>
      <c r="DDK29" s="69"/>
      <c r="DDL29" s="69"/>
      <c r="DDM29" s="69"/>
      <c r="DDN29" s="69"/>
      <c r="DDO29" s="69"/>
      <c r="DDP29" s="69"/>
      <c r="DDQ29" s="69"/>
      <c r="DDR29" s="69"/>
      <c r="DDS29" s="69"/>
      <c r="DDT29" s="69"/>
      <c r="DDU29" s="69"/>
      <c r="DDV29" s="69"/>
      <c r="DDW29" s="69"/>
      <c r="DDX29" s="69"/>
      <c r="DDY29" s="69"/>
      <c r="DDZ29" s="69"/>
      <c r="DEA29" s="69"/>
      <c r="DEB29" s="69"/>
      <c r="DEC29" s="69"/>
      <c r="DED29" s="69"/>
      <c r="DEE29" s="69"/>
      <c r="DEF29" s="69"/>
      <c r="DEG29" s="69"/>
      <c r="DEH29" s="69"/>
      <c r="DEI29" s="69"/>
      <c r="DEJ29" s="69"/>
      <c r="DEK29" s="69"/>
      <c r="DEL29" s="69"/>
      <c r="DEM29" s="69"/>
      <c r="DEN29" s="69"/>
      <c r="DEO29" s="69"/>
      <c r="DEP29" s="69"/>
      <c r="DEQ29" s="69"/>
      <c r="DER29" s="69"/>
      <c r="DES29" s="69"/>
      <c r="DET29" s="69"/>
      <c r="DEU29" s="69"/>
      <c r="DEV29" s="69"/>
      <c r="DEW29" s="69"/>
      <c r="DEX29" s="69"/>
      <c r="DEY29" s="69"/>
      <c r="DEZ29" s="69"/>
      <c r="DFA29" s="69"/>
      <c r="DFB29" s="69"/>
      <c r="DFC29" s="69"/>
      <c r="DFD29" s="69"/>
      <c r="DFE29" s="69"/>
      <c r="DFF29" s="69"/>
      <c r="DFG29" s="69"/>
      <c r="DFH29" s="69"/>
      <c r="DFI29" s="69"/>
      <c r="DFJ29" s="69"/>
      <c r="DFK29" s="69"/>
      <c r="DFL29" s="69"/>
      <c r="DFM29" s="69"/>
      <c r="DFN29" s="69"/>
      <c r="DFO29" s="69"/>
      <c r="DFP29" s="69"/>
      <c r="DFQ29" s="69"/>
      <c r="DFR29" s="69"/>
      <c r="DFS29" s="69"/>
      <c r="DFT29" s="69"/>
      <c r="DFU29" s="69"/>
      <c r="DFV29" s="69"/>
      <c r="DFW29" s="69"/>
      <c r="DFX29" s="69"/>
      <c r="DFY29" s="69"/>
      <c r="DFZ29" s="69"/>
      <c r="DGA29" s="69"/>
      <c r="DGB29" s="69"/>
      <c r="DGC29" s="69"/>
      <c r="DGD29" s="69"/>
      <c r="DGE29" s="69"/>
      <c r="DGF29" s="69"/>
      <c r="DGG29" s="69"/>
      <c r="DGH29" s="69"/>
      <c r="DGI29" s="69"/>
      <c r="DGJ29" s="69"/>
      <c r="DGK29" s="69"/>
      <c r="DGL29" s="69"/>
      <c r="DGM29" s="69"/>
      <c r="DGN29" s="69"/>
      <c r="DGO29" s="69"/>
      <c r="DGP29" s="69"/>
      <c r="DGQ29" s="69"/>
      <c r="DGR29" s="69"/>
      <c r="DGS29" s="69"/>
      <c r="DGT29" s="69"/>
      <c r="DGU29" s="69"/>
      <c r="DGV29" s="69"/>
      <c r="DGW29" s="69"/>
      <c r="DGX29" s="69"/>
      <c r="DGY29" s="69"/>
      <c r="DGZ29" s="69"/>
      <c r="DHA29" s="69"/>
      <c r="DHB29" s="69"/>
      <c r="DHC29" s="69"/>
      <c r="DHD29" s="69"/>
      <c r="DHE29" s="69"/>
      <c r="DHF29" s="69"/>
      <c r="DHG29" s="69"/>
      <c r="DHH29" s="69"/>
      <c r="DHI29" s="69"/>
      <c r="DHJ29" s="69"/>
      <c r="DHK29" s="69"/>
      <c r="DHL29" s="69"/>
      <c r="DHM29" s="69"/>
      <c r="DHN29" s="69"/>
      <c r="DHO29" s="69"/>
      <c r="DHP29" s="69"/>
      <c r="DHQ29" s="69"/>
      <c r="DHR29" s="69"/>
      <c r="DHS29" s="69"/>
      <c r="DHT29" s="69"/>
      <c r="DHU29" s="69"/>
      <c r="DHV29" s="69"/>
      <c r="DHW29" s="69"/>
      <c r="DHX29" s="69"/>
      <c r="DHY29" s="69"/>
      <c r="DHZ29" s="69"/>
      <c r="DIA29" s="69"/>
      <c r="DIB29" s="69"/>
      <c r="DIC29" s="69"/>
      <c r="DID29" s="69"/>
      <c r="DIE29" s="69"/>
      <c r="DIF29" s="69"/>
      <c r="DIG29" s="69"/>
      <c r="DIH29" s="69"/>
      <c r="DII29" s="69"/>
      <c r="DIJ29" s="69"/>
      <c r="DIK29" s="69"/>
      <c r="DIL29" s="69"/>
      <c r="DIM29" s="69"/>
      <c r="DIN29" s="69"/>
      <c r="DIO29" s="69"/>
      <c r="DIP29" s="69"/>
      <c r="DIQ29" s="69"/>
      <c r="DIR29" s="69"/>
      <c r="DIS29" s="69"/>
      <c r="DIT29" s="69"/>
      <c r="DIU29" s="69"/>
      <c r="DIV29" s="69"/>
      <c r="DIW29" s="69"/>
      <c r="DIX29" s="69"/>
      <c r="DIY29" s="69"/>
      <c r="DIZ29" s="69"/>
      <c r="DJA29" s="69"/>
      <c r="DJB29" s="69"/>
      <c r="DJC29" s="69"/>
      <c r="DJD29" s="69"/>
      <c r="DJE29" s="69"/>
      <c r="DJF29" s="69"/>
      <c r="DJG29" s="69"/>
      <c r="DJH29" s="69"/>
      <c r="DJI29" s="69"/>
      <c r="DJJ29" s="69"/>
      <c r="DJK29" s="69"/>
      <c r="DJL29" s="69"/>
      <c r="DJM29" s="69"/>
      <c r="DJN29" s="69"/>
      <c r="DJO29" s="69"/>
      <c r="DJP29" s="69"/>
      <c r="DJQ29" s="69"/>
      <c r="DJR29" s="69"/>
      <c r="DJS29" s="69"/>
      <c r="DJT29" s="69"/>
      <c r="DJU29" s="69"/>
      <c r="DJV29" s="69"/>
      <c r="DJW29" s="69"/>
      <c r="DJX29" s="69"/>
      <c r="DJY29" s="69"/>
      <c r="DJZ29" s="69"/>
      <c r="DKA29" s="69"/>
      <c r="DKB29" s="69"/>
      <c r="DKC29" s="69"/>
      <c r="DKD29" s="69"/>
      <c r="DKE29" s="69"/>
      <c r="DKF29" s="69"/>
      <c r="DKG29" s="69"/>
      <c r="DKH29" s="69"/>
      <c r="DKI29" s="69"/>
      <c r="DKJ29" s="69"/>
      <c r="DKK29" s="69"/>
      <c r="DKL29" s="69"/>
      <c r="DKM29" s="69"/>
      <c r="DKN29" s="69"/>
      <c r="DKO29" s="69"/>
      <c r="DKP29" s="69"/>
      <c r="DKQ29" s="69"/>
      <c r="DKR29" s="69"/>
      <c r="DKS29" s="69"/>
      <c r="DKT29" s="69"/>
      <c r="DKU29" s="69"/>
      <c r="DKV29" s="69"/>
      <c r="DKW29" s="69"/>
      <c r="DKX29" s="69"/>
      <c r="DKY29" s="69"/>
      <c r="DKZ29" s="69"/>
      <c r="DLA29" s="69"/>
      <c r="DLB29" s="69"/>
      <c r="DLC29" s="69"/>
      <c r="DLD29" s="69"/>
      <c r="DLE29" s="69"/>
      <c r="DLF29" s="69"/>
      <c r="DLG29" s="69"/>
      <c r="DLH29" s="69"/>
      <c r="DLI29" s="69"/>
      <c r="DLJ29" s="69"/>
      <c r="DLK29" s="69"/>
      <c r="DLL29" s="69"/>
      <c r="DLM29" s="69"/>
      <c r="DLN29" s="69"/>
      <c r="DLO29" s="69"/>
      <c r="DLP29" s="69"/>
      <c r="DLQ29" s="69"/>
      <c r="DLR29" s="69"/>
      <c r="DLS29" s="69"/>
      <c r="DLT29" s="69"/>
      <c r="DLU29" s="69"/>
      <c r="DLV29" s="69"/>
      <c r="DLW29" s="69"/>
      <c r="DLX29" s="69"/>
      <c r="DLY29" s="69"/>
      <c r="DLZ29" s="69"/>
      <c r="DMA29" s="69"/>
      <c r="DMB29" s="69"/>
      <c r="DMC29" s="69"/>
      <c r="DMD29" s="69"/>
      <c r="DME29" s="69"/>
      <c r="DMF29" s="69"/>
      <c r="DMG29" s="69"/>
      <c r="DMH29" s="69"/>
      <c r="DMI29" s="69"/>
      <c r="DMJ29" s="69"/>
      <c r="DMK29" s="69"/>
      <c r="DML29" s="69"/>
      <c r="DMM29" s="69"/>
      <c r="DMN29" s="69"/>
      <c r="DMO29" s="69"/>
      <c r="DMP29" s="69"/>
      <c r="DMQ29" s="69"/>
      <c r="DMR29" s="69"/>
      <c r="DMS29" s="69"/>
      <c r="DMT29" s="69"/>
      <c r="DMU29" s="69"/>
      <c r="DMV29" s="69"/>
      <c r="DMW29" s="69"/>
      <c r="DMX29" s="69"/>
      <c r="DMY29" s="69"/>
      <c r="DMZ29" s="69"/>
      <c r="DNA29" s="69"/>
      <c r="DNB29" s="69"/>
      <c r="DNC29" s="69"/>
      <c r="DND29" s="69"/>
      <c r="DNE29" s="69"/>
      <c r="DNF29" s="69"/>
      <c r="DNG29" s="69"/>
      <c r="DNH29" s="69"/>
      <c r="DNI29" s="69"/>
      <c r="DNJ29" s="69"/>
      <c r="DNK29" s="69"/>
      <c r="DNL29" s="69"/>
      <c r="DNM29" s="69"/>
      <c r="DNN29" s="69"/>
      <c r="DNO29" s="69"/>
      <c r="DNP29" s="69"/>
      <c r="DNQ29" s="69"/>
      <c r="DNR29" s="69"/>
      <c r="DNS29" s="69"/>
      <c r="DNT29" s="69"/>
      <c r="DNU29" s="69"/>
      <c r="DNV29" s="69"/>
      <c r="DNW29" s="69"/>
      <c r="DNX29" s="69"/>
      <c r="DNY29" s="69"/>
      <c r="DNZ29" s="69"/>
      <c r="DOA29" s="69"/>
      <c r="DOB29" s="69"/>
      <c r="DOC29" s="69"/>
      <c r="DOD29" s="69"/>
      <c r="DOE29" s="69"/>
      <c r="DOF29" s="69"/>
      <c r="DOG29" s="69"/>
      <c r="DOH29" s="69"/>
      <c r="DOI29" s="69"/>
      <c r="DOJ29" s="69"/>
      <c r="DOK29" s="69"/>
      <c r="DOL29" s="69"/>
      <c r="DOM29" s="69"/>
      <c r="DON29" s="69"/>
      <c r="DOO29" s="69"/>
      <c r="DOP29" s="69"/>
      <c r="DOQ29" s="69"/>
      <c r="DOR29" s="69"/>
      <c r="DOS29" s="69"/>
      <c r="DOT29" s="69"/>
      <c r="DOU29" s="69"/>
      <c r="DOV29" s="69"/>
      <c r="DOW29" s="69"/>
      <c r="DOX29" s="69"/>
      <c r="DOY29" s="69"/>
      <c r="DOZ29" s="69"/>
      <c r="DPA29" s="69"/>
      <c r="DPB29" s="69"/>
      <c r="DPC29" s="69"/>
      <c r="DPD29" s="69"/>
      <c r="DPE29" s="69"/>
      <c r="DPF29" s="69"/>
      <c r="DPG29" s="69"/>
      <c r="DPH29" s="69"/>
      <c r="DPI29" s="69"/>
      <c r="DPJ29" s="69"/>
      <c r="DPK29" s="69"/>
      <c r="DPL29" s="69"/>
      <c r="DPM29" s="69"/>
      <c r="DPN29" s="69"/>
      <c r="DPO29" s="69"/>
      <c r="DPP29" s="69"/>
      <c r="DPQ29" s="69"/>
      <c r="DPR29" s="69"/>
      <c r="DPS29" s="69"/>
      <c r="DPT29" s="69"/>
      <c r="DPU29" s="69"/>
      <c r="DPV29" s="69"/>
      <c r="DPW29" s="69"/>
      <c r="DPX29" s="69"/>
      <c r="DPY29" s="69"/>
      <c r="DPZ29" s="69"/>
      <c r="DQA29" s="69"/>
      <c r="DQB29" s="69"/>
      <c r="DQC29" s="69"/>
      <c r="DQD29" s="69"/>
      <c r="DQE29" s="69"/>
      <c r="DQF29" s="69"/>
      <c r="DQG29" s="69"/>
      <c r="DQH29" s="69"/>
      <c r="DQI29" s="69"/>
      <c r="DQJ29" s="69"/>
      <c r="DQK29" s="69"/>
      <c r="DQL29" s="69"/>
      <c r="DQM29" s="69"/>
      <c r="DQN29" s="69"/>
      <c r="DQO29" s="69"/>
      <c r="DQP29" s="69"/>
      <c r="DQQ29" s="69"/>
      <c r="DQR29" s="69"/>
      <c r="DQS29" s="69"/>
      <c r="DQT29" s="69"/>
      <c r="DQU29" s="69"/>
      <c r="DQV29" s="69"/>
      <c r="DQW29" s="69"/>
      <c r="DQX29" s="69"/>
      <c r="DQY29" s="69"/>
      <c r="DQZ29" s="69"/>
      <c r="DRA29" s="69"/>
      <c r="DRB29" s="69"/>
      <c r="DRC29" s="69"/>
      <c r="DRD29" s="69"/>
      <c r="DRE29" s="69"/>
      <c r="DRF29" s="69"/>
      <c r="DRG29" s="69"/>
      <c r="DRH29" s="69"/>
      <c r="DRI29" s="69"/>
      <c r="DRJ29" s="69"/>
      <c r="DRK29" s="69"/>
      <c r="DRL29" s="69"/>
      <c r="DRM29" s="69"/>
      <c r="DRN29" s="69"/>
      <c r="DRO29" s="69"/>
      <c r="DRP29" s="69"/>
      <c r="DRQ29" s="69"/>
      <c r="DRR29" s="69"/>
      <c r="DRS29" s="69"/>
      <c r="DRT29" s="69"/>
      <c r="DRU29" s="69"/>
      <c r="DRV29" s="69"/>
      <c r="DRW29" s="69"/>
      <c r="DRX29" s="69"/>
      <c r="DRY29" s="69"/>
      <c r="DRZ29" s="69"/>
      <c r="DSA29" s="69"/>
      <c r="DSB29" s="69"/>
      <c r="DSC29" s="69"/>
      <c r="DSD29" s="69"/>
      <c r="DSE29" s="69"/>
      <c r="DSF29" s="69"/>
      <c r="DSG29" s="69"/>
      <c r="DSH29" s="69"/>
      <c r="DSI29" s="69"/>
      <c r="DSJ29" s="69"/>
      <c r="DSK29" s="69"/>
      <c r="DSL29" s="69"/>
      <c r="DSM29" s="69"/>
      <c r="DSN29" s="69"/>
      <c r="DSO29" s="69"/>
      <c r="DSP29" s="69"/>
      <c r="DSQ29" s="69"/>
      <c r="DSR29" s="69"/>
      <c r="DSS29" s="69"/>
      <c r="DST29" s="69"/>
      <c r="DSU29" s="69"/>
      <c r="DSV29" s="69"/>
      <c r="DSW29" s="69"/>
      <c r="DSX29" s="69"/>
    </row>
    <row r="30" spans="1:3222" s="90" customFormat="1" ht="54.75" customHeight="1" x14ac:dyDescent="0.2">
      <c r="A30" s="152"/>
      <c r="B30" s="138" t="s">
        <v>118</v>
      </c>
      <c r="C30" s="138" t="s">
        <v>154</v>
      </c>
      <c r="D30" s="139" t="s">
        <v>149</v>
      </c>
      <c r="E30" s="140" t="s">
        <v>62</v>
      </c>
      <c r="F30" s="140"/>
      <c r="G30" s="140"/>
      <c r="H30" s="141">
        <f>SUM(H31:H32)</f>
        <v>5568</v>
      </c>
      <c r="I30" s="141">
        <f>SUM(I31:I32)</f>
        <v>0</v>
      </c>
      <c r="J30" s="141">
        <f>SUM(J31:J32)</f>
        <v>5568</v>
      </c>
      <c r="K30" s="140"/>
      <c r="L30" s="140"/>
      <c r="M30" s="140"/>
      <c r="N30" s="140"/>
      <c r="O30" s="140"/>
      <c r="P30" s="140"/>
      <c r="Q30" s="143"/>
      <c r="R30" s="140"/>
      <c r="S30" s="140"/>
      <c r="T30" s="142"/>
      <c r="U30" s="141">
        <f>SUM(U31:U32)</f>
        <v>0</v>
      </c>
      <c r="V30" s="141">
        <f>SUM(V31:V32)</f>
        <v>44.8</v>
      </c>
      <c r="W30" s="141">
        <f>SUM(W31:W32)</f>
        <v>44.8</v>
      </c>
      <c r="X30" s="141">
        <f>SUM(X31:X32)</f>
        <v>5523.2</v>
      </c>
      <c r="Y30" s="87"/>
      <c r="Z30" s="118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  <c r="IU30" s="69"/>
      <c r="IV30" s="69"/>
      <c r="IW30" s="69"/>
      <c r="IX30" s="69"/>
      <c r="IY30" s="69"/>
      <c r="IZ30" s="69"/>
      <c r="JA30" s="69"/>
      <c r="JB30" s="69"/>
      <c r="JC30" s="69"/>
      <c r="JD30" s="69"/>
      <c r="JE30" s="69"/>
      <c r="JF30" s="69"/>
      <c r="JG30" s="69"/>
      <c r="JH30" s="69"/>
      <c r="JI30" s="69"/>
      <c r="JJ30" s="69"/>
      <c r="JK30" s="69"/>
      <c r="JL30" s="69"/>
      <c r="JM30" s="69"/>
      <c r="JN30" s="69"/>
      <c r="JO30" s="69"/>
      <c r="JP30" s="69"/>
      <c r="JQ30" s="69"/>
      <c r="JR30" s="69"/>
      <c r="JS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/>
      <c r="KI30" s="69"/>
      <c r="KJ30" s="69"/>
      <c r="KK30" s="69"/>
      <c r="KL30" s="69"/>
      <c r="KM30" s="69"/>
      <c r="KN30" s="69"/>
      <c r="KO30" s="69"/>
      <c r="KP30" s="69"/>
      <c r="KQ30" s="69"/>
      <c r="KR30" s="69"/>
      <c r="KS30" s="69"/>
      <c r="KT30" s="69"/>
      <c r="KU30" s="69"/>
      <c r="KV30" s="69"/>
      <c r="KW30" s="69"/>
      <c r="KX30" s="69"/>
      <c r="KY30" s="69"/>
      <c r="KZ30" s="69"/>
      <c r="LA30" s="69"/>
      <c r="LB30" s="69"/>
      <c r="LC30" s="69"/>
      <c r="LD30" s="69"/>
      <c r="LE30" s="69"/>
      <c r="LF30" s="69"/>
      <c r="LG30" s="69"/>
      <c r="LH30" s="69"/>
      <c r="LI30" s="69"/>
      <c r="LJ30" s="69"/>
      <c r="LK30" s="69"/>
      <c r="LL30" s="69"/>
      <c r="LM30" s="69"/>
      <c r="LN30" s="69"/>
      <c r="LO30" s="69"/>
      <c r="LP30" s="69"/>
      <c r="LQ30" s="69"/>
      <c r="LR30" s="69"/>
      <c r="LS30" s="69"/>
      <c r="LT30" s="69"/>
      <c r="LU30" s="69"/>
      <c r="LV30" s="69"/>
      <c r="LW30" s="69"/>
      <c r="LX30" s="69"/>
      <c r="LY30" s="69"/>
      <c r="LZ30" s="69"/>
      <c r="MA30" s="69"/>
      <c r="MB30" s="69"/>
      <c r="MC30" s="69"/>
      <c r="MD30" s="69"/>
      <c r="ME30" s="69"/>
      <c r="MF30" s="69"/>
      <c r="MG30" s="69"/>
      <c r="MH30" s="69"/>
      <c r="MI30" s="69"/>
      <c r="MJ30" s="69"/>
      <c r="MK30" s="69"/>
      <c r="ML30" s="69"/>
      <c r="MM30" s="69"/>
      <c r="MN30" s="69"/>
      <c r="MO30" s="69"/>
      <c r="MP30" s="69"/>
      <c r="MQ30" s="69"/>
      <c r="MR30" s="69"/>
      <c r="MS30" s="69"/>
      <c r="MT30" s="69"/>
      <c r="MU30" s="69"/>
      <c r="MV30" s="69"/>
      <c r="MW30" s="69"/>
      <c r="MX30" s="69"/>
      <c r="MY30" s="69"/>
      <c r="MZ30" s="69"/>
      <c r="NA30" s="69"/>
      <c r="NB30" s="69"/>
      <c r="NC30" s="69"/>
      <c r="ND30" s="69"/>
      <c r="NE30" s="69"/>
      <c r="NF30" s="69"/>
      <c r="NG30" s="69"/>
      <c r="NH30" s="69"/>
      <c r="NI30" s="69"/>
      <c r="NJ30" s="69"/>
      <c r="NK30" s="69"/>
      <c r="NL30" s="69"/>
      <c r="NM30" s="69"/>
      <c r="NN30" s="69"/>
      <c r="NO30" s="69"/>
      <c r="NP30" s="69"/>
      <c r="NQ30" s="69"/>
      <c r="NR30" s="69"/>
      <c r="NS30" s="69"/>
      <c r="NT30" s="69"/>
      <c r="NU30" s="69"/>
      <c r="NV30" s="69"/>
      <c r="NW30" s="69"/>
      <c r="NX30" s="69"/>
      <c r="NY30" s="69"/>
      <c r="NZ30" s="69"/>
      <c r="OA30" s="69"/>
      <c r="OB30" s="69"/>
      <c r="OC30" s="69"/>
      <c r="OD30" s="69"/>
      <c r="OE30" s="69"/>
      <c r="OF30" s="69"/>
      <c r="OG30" s="69"/>
      <c r="OH30" s="69"/>
      <c r="OI30" s="69"/>
      <c r="OJ30" s="69"/>
      <c r="OK30" s="69"/>
      <c r="OL30" s="69"/>
      <c r="OM30" s="69"/>
      <c r="ON30" s="69"/>
      <c r="OO30" s="69"/>
      <c r="OP30" s="69"/>
      <c r="OQ30" s="69"/>
      <c r="OR30" s="69"/>
      <c r="OS30" s="69"/>
      <c r="OT30" s="69"/>
      <c r="OU30" s="69"/>
      <c r="OV30" s="69"/>
      <c r="OW30" s="69"/>
      <c r="OX30" s="69"/>
      <c r="OY30" s="69"/>
      <c r="OZ30" s="69"/>
      <c r="PA30" s="69"/>
      <c r="PB30" s="69"/>
      <c r="PC30" s="69"/>
      <c r="PD30" s="69"/>
      <c r="PE30" s="69"/>
      <c r="PF30" s="69"/>
      <c r="PG30" s="69"/>
      <c r="PH30" s="69"/>
      <c r="PI30" s="69"/>
      <c r="PJ30" s="69"/>
      <c r="PK30" s="69"/>
      <c r="PL30" s="69"/>
      <c r="PM30" s="69"/>
      <c r="PN30" s="69"/>
      <c r="PO30" s="69"/>
      <c r="PP30" s="69"/>
      <c r="PQ30" s="69"/>
      <c r="PR30" s="69"/>
      <c r="PS30" s="69"/>
      <c r="PT30" s="69"/>
      <c r="PU30" s="69"/>
      <c r="PV30" s="69"/>
      <c r="PW30" s="69"/>
      <c r="PX30" s="69"/>
      <c r="PY30" s="69"/>
      <c r="PZ30" s="69"/>
      <c r="QA30" s="69"/>
      <c r="QB30" s="69"/>
      <c r="QC30" s="69"/>
      <c r="QD30" s="69"/>
      <c r="QE30" s="69"/>
      <c r="QF30" s="69"/>
      <c r="QG30" s="69"/>
      <c r="QH30" s="69"/>
      <c r="QI30" s="69"/>
      <c r="QJ30" s="69"/>
      <c r="QK30" s="69"/>
      <c r="QL30" s="69"/>
      <c r="QM30" s="69"/>
      <c r="QN30" s="69"/>
      <c r="QO30" s="69"/>
      <c r="QP30" s="69"/>
      <c r="QQ30" s="69"/>
      <c r="QR30" s="69"/>
      <c r="QS30" s="69"/>
      <c r="QT30" s="69"/>
      <c r="QU30" s="69"/>
      <c r="QV30" s="69"/>
      <c r="QW30" s="69"/>
      <c r="QX30" s="69"/>
      <c r="QY30" s="69"/>
      <c r="QZ30" s="69"/>
      <c r="RA30" s="69"/>
      <c r="RB30" s="69"/>
      <c r="RC30" s="69"/>
      <c r="RD30" s="69"/>
      <c r="RE30" s="69"/>
      <c r="RF30" s="69"/>
      <c r="RG30" s="69"/>
      <c r="RH30" s="69"/>
      <c r="RI30" s="69"/>
      <c r="RJ30" s="69"/>
      <c r="RK30" s="69"/>
      <c r="RL30" s="69"/>
      <c r="RM30" s="69"/>
      <c r="RN30" s="69"/>
      <c r="RO30" s="69"/>
      <c r="RP30" s="69"/>
      <c r="RQ30" s="69"/>
      <c r="RR30" s="69"/>
      <c r="RS30" s="69"/>
      <c r="RT30" s="69"/>
      <c r="RU30" s="69"/>
      <c r="RV30" s="69"/>
      <c r="RW30" s="69"/>
      <c r="RX30" s="69"/>
      <c r="RY30" s="69"/>
      <c r="RZ30" s="69"/>
      <c r="SA30" s="69"/>
      <c r="SB30" s="69"/>
      <c r="SC30" s="69"/>
      <c r="SD30" s="69"/>
      <c r="SE30" s="69"/>
      <c r="SF30" s="69"/>
      <c r="SG30" s="69"/>
      <c r="SH30" s="69"/>
      <c r="SI30" s="69"/>
      <c r="SJ30" s="69"/>
      <c r="SK30" s="69"/>
      <c r="SL30" s="69"/>
      <c r="SM30" s="69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69"/>
      <c r="TB30" s="69"/>
      <c r="TC30" s="69"/>
      <c r="TD30" s="69"/>
      <c r="TE30" s="69"/>
      <c r="TF30" s="69"/>
      <c r="TG30" s="69"/>
      <c r="TH30" s="69"/>
      <c r="TI30" s="69"/>
      <c r="TJ30" s="69"/>
      <c r="TK30" s="69"/>
      <c r="TL30" s="69"/>
      <c r="TM30" s="69"/>
      <c r="TN30" s="69"/>
      <c r="TO30" s="69"/>
      <c r="TP30" s="69"/>
      <c r="TQ30" s="69"/>
      <c r="TR30" s="69"/>
      <c r="TS30" s="69"/>
      <c r="TT30" s="69"/>
      <c r="TU30" s="69"/>
      <c r="TV30" s="69"/>
      <c r="TW30" s="69"/>
      <c r="TX30" s="69"/>
      <c r="TY30" s="69"/>
      <c r="TZ30" s="69"/>
      <c r="UA30" s="69"/>
      <c r="UB30" s="69"/>
      <c r="UC30" s="69"/>
      <c r="UD30" s="69"/>
      <c r="UE30" s="69"/>
      <c r="UF30" s="69"/>
      <c r="UG30" s="69"/>
      <c r="UH30" s="69"/>
      <c r="UI30" s="69"/>
      <c r="UJ30" s="69"/>
      <c r="UK30" s="69"/>
      <c r="UL30" s="69"/>
      <c r="UM30" s="69"/>
      <c r="UN30" s="69"/>
      <c r="UO30" s="69"/>
      <c r="UP30" s="69"/>
      <c r="UQ30" s="69"/>
      <c r="UR30" s="69"/>
      <c r="US30" s="69"/>
      <c r="UT30" s="69"/>
      <c r="UU30" s="69"/>
      <c r="UV30" s="69"/>
      <c r="UW30" s="69"/>
      <c r="UX30" s="69"/>
      <c r="UY30" s="69"/>
      <c r="UZ30" s="69"/>
      <c r="VA30" s="69"/>
      <c r="VB30" s="69"/>
      <c r="VC30" s="69"/>
      <c r="VD30" s="69"/>
      <c r="VE30" s="69"/>
      <c r="VF30" s="69"/>
      <c r="VG30" s="69"/>
      <c r="VH30" s="69"/>
      <c r="VI30" s="69"/>
      <c r="VJ30" s="69"/>
      <c r="VK30" s="69"/>
      <c r="VL30" s="69"/>
      <c r="VM30" s="69"/>
      <c r="VN30" s="69"/>
      <c r="VO30" s="69"/>
      <c r="VP30" s="69"/>
      <c r="VQ30" s="69"/>
      <c r="VR30" s="69"/>
      <c r="VS30" s="69"/>
      <c r="VT30" s="69"/>
      <c r="VU30" s="69"/>
      <c r="VV30" s="69"/>
      <c r="VW30" s="69"/>
      <c r="VX30" s="69"/>
      <c r="VY30" s="69"/>
      <c r="VZ30" s="69"/>
      <c r="WA30" s="69"/>
      <c r="WB30" s="69"/>
      <c r="WC30" s="69"/>
      <c r="WD30" s="69"/>
      <c r="WE30" s="69"/>
      <c r="WF30" s="69"/>
      <c r="WG30" s="69"/>
      <c r="WH30" s="69"/>
      <c r="WI30" s="69"/>
      <c r="WJ30" s="69"/>
      <c r="WK30" s="69"/>
      <c r="WL30" s="69"/>
      <c r="WM30" s="69"/>
      <c r="WN30" s="69"/>
      <c r="WO30" s="69"/>
      <c r="WP30" s="69"/>
      <c r="WQ30" s="69"/>
      <c r="WR30" s="69"/>
      <c r="WS30" s="69"/>
      <c r="WT30" s="69"/>
      <c r="WU30" s="69"/>
      <c r="WV30" s="69"/>
      <c r="WW30" s="69"/>
      <c r="WX30" s="69"/>
      <c r="WY30" s="69"/>
      <c r="WZ30" s="69"/>
      <c r="XA30" s="69"/>
      <c r="XB30" s="69"/>
      <c r="XC30" s="69"/>
      <c r="XD30" s="69"/>
      <c r="XE30" s="69"/>
      <c r="XF30" s="69"/>
      <c r="XG30" s="69"/>
      <c r="XH30" s="69"/>
      <c r="XI30" s="69"/>
      <c r="XJ30" s="69"/>
      <c r="XK30" s="69"/>
      <c r="XL30" s="69"/>
      <c r="XM30" s="69"/>
      <c r="XN30" s="69"/>
      <c r="XO30" s="69"/>
      <c r="XP30" s="69"/>
      <c r="XQ30" s="69"/>
      <c r="XR30" s="69"/>
      <c r="XS30" s="69"/>
      <c r="XT30" s="69"/>
      <c r="XU30" s="69"/>
      <c r="XV30" s="69"/>
      <c r="XW30" s="69"/>
      <c r="XX30" s="69"/>
      <c r="XY30" s="69"/>
      <c r="XZ30" s="69"/>
      <c r="YA30" s="69"/>
      <c r="YB30" s="69"/>
      <c r="YC30" s="69"/>
      <c r="YD30" s="69"/>
      <c r="YE30" s="69"/>
      <c r="YF30" s="69"/>
      <c r="YG30" s="69"/>
      <c r="YH30" s="69"/>
      <c r="YI30" s="69"/>
      <c r="YJ30" s="69"/>
      <c r="YK30" s="69"/>
      <c r="YL30" s="69"/>
      <c r="YM30" s="69"/>
      <c r="YN30" s="69"/>
      <c r="YO30" s="69"/>
      <c r="YP30" s="69"/>
      <c r="YQ30" s="69"/>
      <c r="YR30" s="69"/>
      <c r="YS30" s="69"/>
      <c r="YT30" s="69"/>
      <c r="YU30" s="69"/>
      <c r="YV30" s="69"/>
      <c r="YW30" s="69"/>
      <c r="YX30" s="69"/>
      <c r="YY30" s="69"/>
      <c r="YZ30" s="69"/>
      <c r="ZA30" s="69"/>
      <c r="ZB30" s="69"/>
      <c r="ZC30" s="69"/>
      <c r="ZD30" s="69"/>
      <c r="ZE30" s="69"/>
      <c r="ZF30" s="69"/>
      <c r="ZG30" s="69"/>
      <c r="ZH30" s="69"/>
      <c r="ZI30" s="69"/>
      <c r="ZJ30" s="69"/>
      <c r="ZK30" s="69"/>
      <c r="ZL30" s="69"/>
      <c r="ZM30" s="69"/>
      <c r="ZN30" s="69"/>
      <c r="ZO30" s="69"/>
      <c r="ZP30" s="69"/>
      <c r="ZQ30" s="69"/>
      <c r="ZR30" s="69"/>
      <c r="ZS30" s="69"/>
      <c r="ZT30" s="69"/>
      <c r="ZU30" s="69"/>
      <c r="ZV30" s="69"/>
      <c r="ZW30" s="69"/>
      <c r="ZX30" s="69"/>
      <c r="ZY30" s="69"/>
      <c r="ZZ30" s="69"/>
      <c r="AAA30" s="69"/>
      <c r="AAB30" s="69"/>
      <c r="AAC30" s="69"/>
      <c r="AAD30" s="69"/>
      <c r="AAE30" s="69"/>
      <c r="AAF30" s="69"/>
      <c r="AAG30" s="69"/>
      <c r="AAH30" s="69"/>
      <c r="AAI30" s="69"/>
      <c r="AAJ30" s="69"/>
      <c r="AAK30" s="69"/>
      <c r="AAL30" s="69"/>
      <c r="AAM30" s="69"/>
      <c r="AAN30" s="69"/>
      <c r="AAO30" s="69"/>
      <c r="AAP30" s="69"/>
      <c r="AAQ30" s="69"/>
      <c r="AAR30" s="69"/>
      <c r="AAS30" s="69"/>
      <c r="AAT30" s="69"/>
      <c r="AAU30" s="69"/>
      <c r="AAV30" s="69"/>
      <c r="AAW30" s="69"/>
      <c r="AAX30" s="69"/>
      <c r="AAY30" s="69"/>
      <c r="AAZ30" s="69"/>
      <c r="ABA30" s="69"/>
      <c r="ABB30" s="69"/>
      <c r="ABC30" s="69"/>
      <c r="ABD30" s="69"/>
      <c r="ABE30" s="69"/>
      <c r="ABF30" s="69"/>
      <c r="ABG30" s="69"/>
      <c r="ABH30" s="69"/>
      <c r="ABI30" s="69"/>
      <c r="ABJ30" s="69"/>
      <c r="ABK30" s="69"/>
      <c r="ABL30" s="69"/>
      <c r="ABM30" s="69"/>
      <c r="ABN30" s="69"/>
      <c r="ABO30" s="69"/>
      <c r="ABP30" s="69"/>
      <c r="ABQ30" s="69"/>
      <c r="ABR30" s="69"/>
      <c r="ABS30" s="69"/>
      <c r="ABT30" s="69"/>
      <c r="ABU30" s="69"/>
      <c r="ABV30" s="69"/>
      <c r="ABW30" s="69"/>
      <c r="ABX30" s="69"/>
      <c r="ABY30" s="69"/>
      <c r="ABZ30" s="69"/>
      <c r="ACA30" s="69"/>
      <c r="ACB30" s="69"/>
      <c r="ACC30" s="69"/>
      <c r="ACD30" s="69"/>
      <c r="ACE30" s="69"/>
      <c r="ACF30" s="69"/>
      <c r="ACG30" s="69"/>
      <c r="ACH30" s="69"/>
      <c r="ACI30" s="69"/>
      <c r="ACJ30" s="69"/>
      <c r="ACK30" s="69"/>
      <c r="ACL30" s="69"/>
      <c r="ACM30" s="69"/>
      <c r="ACN30" s="69"/>
      <c r="ACO30" s="69"/>
      <c r="ACP30" s="69"/>
      <c r="ACQ30" s="69"/>
      <c r="ACR30" s="69"/>
      <c r="ACS30" s="69"/>
      <c r="ACT30" s="69"/>
      <c r="ACU30" s="69"/>
      <c r="ACV30" s="69"/>
      <c r="ACW30" s="69"/>
      <c r="ACX30" s="69"/>
      <c r="ACY30" s="69"/>
      <c r="ACZ30" s="69"/>
      <c r="ADA30" s="69"/>
      <c r="ADB30" s="69"/>
      <c r="ADC30" s="69"/>
      <c r="ADD30" s="69"/>
      <c r="ADE30" s="69"/>
      <c r="ADF30" s="69"/>
      <c r="ADG30" s="69"/>
      <c r="ADH30" s="69"/>
      <c r="ADI30" s="69"/>
      <c r="ADJ30" s="69"/>
      <c r="ADK30" s="69"/>
      <c r="ADL30" s="69"/>
      <c r="ADM30" s="69"/>
      <c r="ADN30" s="69"/>
      <c r="ADO30" s="69"/>
      <c r="ADP30" s="69"/>
      <c r="ADQ30" s="69"/>
      <c r="ADR30" s="69"/>
      <c r="ADS30" s="69"/>
      <c r="ADT30" s="69"/>
      <c r="ADU30" s="69"/>
      <c r="ADV30" s="69"/>
      <c r="ADW30" s="69"/>
      <c r="ADX30" s="69"/>
      <c r="ADY30" s="69"/>
      <c r="ADZ30" s="69"/>
      <c r="AEA30" s="69"/>
      <c r="AEB30" s="69"/>
      <c r="AEC30" s="69"/>
      <c r="AED30" s="69"/>
      <c r="AEE30" s="69"/>
      <c r="AEF30" s="69"/>
      <c r="AEG30" s="69"/>
      <c r="AEH30" s="69"/>
      <c r="AEI30" s="69"/>
      <c r="AEJ30" s="69"/>
      <c r="AEK30" s="69"/>
      <c r="AEL30" s="69"/>
      <c r="AEM30" s="69"/>
      <c r="AEN30" s="69"/>
      <c r="AEO30" s="69"/>
      <c r="AEP30" s="69"/>
      <c r="AEQ30" s="69"/>
      <c r="AER30" s="69"/>
      <c r="AES30" s="69"/>
      <c r="AET30" s="69"/>
      <c r="AEU30" s="69"/>
      <c r="AEV30" s="69"/>
      <c r="AEW30" s="69"/>
      <c r="AEX30" s="69"/>
      <c r="AEY30" s="69"/>
      <c r="AEZ30" s="69"/>
      <c r="AFA30" s="69"/>
      <c r="AFB30" s="69"/>
      <c r="AFC30" s="69"/>
      <c r="AFD30" s="69"/>
      <c r="AFE30" s="69"/>
      <c r="AFF30" s="69"/>
      <c r="AFG30" s="69"/>
      <c r="AFH30" s="69"/>
      <c r="AFI30" s="69"/>
      <c r="AFJ30" s="69"/>
      <c r="AFK30" s="69"/>
      <c r="AFL30" s="69"/>
      <c r="AFM30" s="69"/>
      <c r="AFN30" s="69"/>
      <c r="AFO30" s="69"/>
      <c r="AFP30" s="69"/>
      <c r="AFQ30" s="69"/>
      <c r="AFR30" s="69"/>
      <c r="AFS30" s="69"/>
      <c r="AFT30" s="69"/>
      <c r="AFU30" s="69"/>
      <c r="AFV30" s="69"/>
      <c r="AFW30" s="69"/>
      <c r="AFX30" s="69"/>
      <c r="AFY30" s="69"/>
      <c r="AFZ30" s="69"/>
      <c r="AGA30" s="69"/>
      <c r="AGB30" s="69"/>
      <c r="AGC30" s="69"/>
      <c r="AGD30" s="69"/>
      <c r="AGE30" s="69"/>
      <c r="AGF30" s="69"/>
      <c r="AGG30" s="69"/>
      <c r="AGH30" s="69"/>
      <c r="AGI30" s="69"/>
      <c r="AGJ30" s="69"/>
      <c r="AGK30" s="69"/>
      <c r="AGL30" s="69"/>
      <c r="AGM30" s="69"/>
      <c r="AGN30" s="69"/>
      <c r="AGO30" s="69"/>
      <c r="AGP30" s="69"/>
      <c r="AGQ30" s="69"/>
      <c r="AGR30" s="69"/>
      <c r="AGS30" s="69"/>
      <c r="AGT30" s="69"/>
      <c r="AGU30" s="69"/>
      <c r="AGV30" s="69"/>
      <c r="AGW30" s="69"/>
      <c r="AGX30" s="69"/>
      <c r="AGY30" s="69"/>
      <c r="AGZ30" s="69"/>
      <c r="AHA30" s="69"/>
      <c r="AHB30" s="69"/>
      <c r="AHC30" s="69"/>
      <c r="AHD30" s="69"/>
      <c r="AHE30" s="69"/>
      <c r="AHF30" s="69"/>
      <c r="AHG30" s="69"/>
      <c r="AHH30" s="69"/>
      <c r="AHI30" s="69"/>
      <c r="AHJ30" s="69"/>
      <c r="AHK30" s="69"/>
      <c r="AHL30" s="69"/>
      <c r="AHM30" s="69"/>
      <c r="AHN30" s="69"/>
      <c r="AHO30" s="69"/>
      <c r="AHP30" s="69"/>
      <c r="AHQ30" s="69"/>
      <c r="AHR30" s="69"/>
      <c r="AHS30" s="69"/>
      <c r="AHT30" s="69"/>
      <c r="AHU30" s="69"/>
      <c r="AHV30" s="69"/>
      <c r="AHW30" s="69"/>
      <c r="AHX30" s="69"/>
      <c r="AHY30" s="69"/>
      <c r="AHZ30" s="69"/>
      <c r="AIA30" s="69"/>
      <c r="AIB30" s="69"/>
      <c r="AIC30" s="69"/>
      <c r="AID30" s="69"/>
      <c r="AIE30" s="69"/>
      <c r="AIF30" s="69"/>
      <c r="AIG30" s="69"/>
      <c r="AIH30" s="69"/>
      <c r="AII30" s="69"/>
      <c r="AIJ30" s="69"/>
      <c r="AIK30" s="69"/>
      <c r="AIL30" s="69"/>
      <c r="AIM30" s="69"/>
      <c r="AIN30" s="69"/>
      <c r="AIO30" s="69"/>
      <c r="AIP30" s="69"/>
      <c r="AIQ30" s="69"/>
      <c r="AIR30" s="69"/>
      <c r="AIS30" s="69"/>
      <c r="AIT30" s="69"/>
      <c r="AIU30" s="69"/>
      <c r="AIV30" s="69"/>
      <c r="AIW30" s="69"/>
      <c r="AIX30" s="69"/>
      <c r="AIY30" s="69"/>
      <c r="AIZ30" s="69"/>
      <c r="AJA30" s="69"/>
      <c r="AJB30" s="69"/>
      <c r="AJC30" s="69"/>
      <c r="AJD30" s="69"/>
      <c r="AJE30" s="69"/>
      <c r="AJF30" s="69"/>
      <c r="AJG30" s="69"/>
      <c r="AJH30" s="69"/>
      <c r="AJI30" s="69"/>
      <c r="AJJ30" s="69"/>
      <c r="AJK30" s="69"/>
      <c r="AJL30" s="69"/>
      <c r="AJM30" s="69"/>
      <c r="AJN30" s="69"/>
      <c r="AJO30" s="69"/>
      <c r="AJP30" s="69"/>
      <c r="AJQ30" s="69"/>
      <c r="AJR30" s="69"/>
      <c r="AJS30" s="69"/>
      <c r="AJT30" s="69"/>
      <c r="AJU30" s="69"/>
      <c r="AJV30" s="69"/>
      <c r="AJW30" s="69"/>
      <c r="AJX30" s="69"/>
      <c r="AJY30" s="69"/>
      <c r="AJZ30" s="69"/>
      <c r="AKA30" s="69"/>
      <c r="AKB30" s="69"/>
      <c r="AKC30" s="69"/>
      <c r="AKD30" s="69"/>
      <c r="AKE30" s="69"/>
      <c r="AKF30" s="69"/>
      <c r="AKG30" s="69"/>
      <c r="AKH30" s="69"/>
      <c r="AKI30" s="69"/>
      <c r="AKJ30" s="69"/>
      <c r="AKK30" s="69"/>
      <c r="AKL30" s="69"/>
      <c r="AKM30" s="69"/>
      <c r="AKN30" s="69"/>
      <c r="AKO30" s="69"/>
      <c r="AKP30" s="69"/>
      <c r="AKQ30" s="69"/>
      <c r="AKR30" s="69"/>
      <c r="AKS30" s="69"/>
      <c r="AKT30" s="69"/>
      <c r="AKU30" s="69"/>
      <c r="AKV30" s="69"/>
      <c r="AKW30" s="69"/>
      <c r="AKX30" s="69"/>
      <c r="AKY30" s="69"/>
      <c r="AKZ30" s="69"/>
      <c r="ALA30" s="69"/>
      <c r="ALB30" s="69"/>
      <c r="ALC30" s="69"/>
      <c r="ALD30" s="69"/>
      <c r="ALE30" s="69"/>
      <c r="ALF30" s="69"/>
      <c r="ALG30" s="69"/>
      <c r="ALH30" s="69"/>
      <c r="ALI30" s="69"/>
      <c r="ALJ30" s="69"/>
      <c r="ALK30" s="69"/>
      <c r="ALL30" s="69"/>
      <c r="ALM30" s="69"/>
      <c r="ALN30" s="69"/>
      <c r="ALO30" s="69"/>
      <c r="ALP30" s="69"/>
      <c r="ALQ30" s="69"/>
      <c r="ALR30" s="69"/>
      <c r="ALS30" s="69"/>
      <c r="ALT30" s="69"/>
      <c r="ALU30" s="69"/>
      <c r="ALV30" s="69"/>
      <c r="ALW30" s="69"/>
      <c r="ALX30" s="69"/>
      <c r="ALY30" s="69"/>
      <c r="ALZ30" s="69"/>
      <c r="AMA30" s="69"/>
      <c r="AMB30" s="69"/>
      <c r="AMC30" s="69"/>
      <c r="AMD30" s="69"/>
      <c r="AME30" s="69"/>
      <c r="AMF30" s="69"/>
      <c r="AMG30" s="69"/>
      <c r="AMH30" s="69"/>
      <c r="AMI30" s="69"/>
      <c r="AMJ30" s="69"/>
      <c r="AMK30" s="69"/>
      <c r="AML30" s="69"/>
      <c r="AMM30" s="69"/>
      <c r="AMN30" s="69"/>
      <c r="AMO30" s="69"/>
      <c r="AMP30" s="69"/>
      <c r="AMQ30" s="69"/>
      <c r="AMR30" s="69"/>
      <c r="AMS30" s="69"/>
      <c r="AMT30" s="69"/>
      <c r="AMU30" s="69"/>
      <c r="AMV30" s="69"/>
      <c r="AMW30" s="69"/>
      <c r="AMX30" s="69"/>
      <c r="AMY30" s="69"/>
      <c r="AMZ30" s="69"/>
      <c r="ANA30" s="69"/>
      <c r="ANB30" s="69"/>
      <c r="ANC30" s="69"/>
      <c r="AND30" s="69"/>
      <c r="ANE30" s="69"/>
      <c r="ANF30" s="69"/>
      <c r="ANG30" s="69"/>
      <c r="ANH30" s="69"/>
      <c r="ANI30" s="69"/>
      <c r="ANJ30" s="69"/>
      <c r="ANK30" s="69"/>
      <c r="ANL30" s="69"/>
      <c r="ANM30" s="69"/>
      <c r="ANN30" s="69"/>
      <c r="ANO30" s="69"/>
      <c r="ANP30" s="69"/>
      <c r="ANQ30" s="69"/>
      <c r="ANR30" s="69"/>
      <c r="ANS30" s="69"/>
      <c r="ANT30" s="69"/>
      <c r="ANU30" s="69"/>
      <c r="ANV30" s="69"/>
      <c r="ANW30" s="69"/>
      <c r="ANX30" s="69"/>
      <c r="ANY30" s="69"/>
      <c r="ANZ30" s="69"/>
      <c r="AOA30" s="69"/>
      <c r="AOB30" s="69"/>
      <c r="AOC30" s="69"/>
      <c r="AOD30" s="69"/>
      <c r="AOE30" s="69"/>
      <c r="AOF30" s="69"/>
      <c r="AOG30" s="69"/>
      <c r="AOH30" s="69"/>
      <c r="AOI30" s="69"/>
      <c r="AOJ30" s="69"/>
      <c r="AOK30" s="69"/>
      <c r="AOL30" s="69"/>
      <c r="AOM30" s="69"/>
      <c r="AON30" s="69"/>
      <c r="AOO30" s="69"/>
      <c r="AOP30" s="69"/>
      <c r="AOQ30" s="69"/>
      <c r="AOR30" s="69"/>
      <c r="AOS30" s="69"/>
      <c r="AOT30" s="69"/>
      <c r="AOU30" s="69"/>
      <c r="AOV30" s="69"/>
      <c r="AOW30" s="69"/>
      <c r="AOX30" s="69"/>
      <c r="AOY30" s="69"/>
      <c r="AOZ30" s="69"/>
      <c r="APA30" s="69"/>
      <c r="APB30" s="69"/>
      <c r="APC30" s="69"/>
      <c r="APD30" s="69"/>
      <c r="APE30" s="69"/>
      <c r="APF30" s="69"/>
      <c r="APG30" s="69"/>
      <c r="APH30" s="69"/>
      <c r="API30" s="69"/>
      <c r="APJ30" s="69"/>
      <c r="APK30" s="69"/>
      <c r="APL30" s="69"/>
      <c r="APM30" s="69"/>
      <c r="APN30" s="69"/>
      <c r="APO30" s="69"/>
      <c r="APP30" s="69"/>
      <c r="APQ30" s="69"/>
      <c r="APR30" s="69"/>
      <c r="APS30" s="69"/>
      <c r="APT30" s="69"/>
      <c r="APU30" s="69"/>
      <c r="APV30" s="69"/>
      <c r="APW30" s="69"/>
      <c r="APX30" s="69"/>
      <c r="APY30" s="69"/>
      <c r="APZ30" s="69"/>
      <c r="AQA30" s="69"/>
      <c r="AQB30" s="69"/>
      <c r="AQC30" s="69"/>
      <c r="AQD30" s="69"/>
      <c r="AQE30" s="69"/>
      <c r="AQF30" s="69"/>
      <c r="AQG30" s="69"/>
      <c r="AQH30" s="69"/>
      <c r="AQI30" s="69"/>
      <c r="AQJ30" s="69"/>
      <c r="AQK30" s="69"/>
      <c r="AQL30" s="69"/>
      <c r="AQM30" s="69"/>
      <c r="AQN30" s="69"/>
      <c r="AQO30" s="69"/>
      <c r="AQP30" s="69"/>
      <c r="AQQ30" s="69"/>
      <c r="AQR30" s="69"/>
      <c r="AQS30" s="69"/>
      <c r="AQT30" s="69"/>
      <c r="AQU30" s="69"/>
      <c r="AQV30" s="69"/>
      <c r="AQW30" s="69"/>
      <c r="AQX30" s="69"/>
      <c r="AQY30" s="69"/>
      <c r="AQZ30" s="69"/>
      <c r="ARA30" s="69"/>
      <c r="ARB30" s="69"/>
      <c r="ARC30" s="69"/>
      <c r="ARD30" s="69"/>
      <c r="ARE30" s="69"/>
      <c r="ARF30" s="69"/>
      <c r="ARG30" s="69"/>
      <c r="ARH30" s="69"/>
      <c r="ARI30" s="69"/>
      <c r="ARJ30" s="69"/>
      <c r="ARK30" s="69"/>
      <c r="ARL30" s="69"/>
      <c r="ARM30" s="69"/>
      <c r="ARN30" s="69"/>
      <c r="ARO30" s="69"/>
      <c r="ARP30" s="69"/>
      <c r="ARQ30" s="69"/>
      <c r="ARR30" s="69"/>
      <c r="ARS30" s="69"/>
      <c r="ART30" s="69"/>
      <c r="ARU30" s="69"/>
      <c r="ARV30" s="69"/>
      <c r="ARW30" s="69"/>
      <c r="ARX30" s="69"/>
      <c r="ARY30" s="69"/>
      <c r="ARZ30" s="69"/>
      <c r="ASA30" s="69"/>
      <c r="ASB30" s="69"/>
      <c r="ASC30" s="69"/>
      <c r="ASD30" s="69"/>
      <c r="ASE30" s="69"/>
      <c r="ASF30" s="69"/>
      <c r="ASG30" s="69"/>
      <c r="ASH30" s="69"/>
      <c r="ASI30" s="69"/>
      <c r="ASJ30" s="69"/>
      <c r="ASK30" s="69"/>
      <c r="ASL30" s="69"/>
      <c r="ASM30" s="69"/>
      <c r="ASN30" s="69"/>
      <c r="ASO30" s="69"/>
      <c r="ASP30" s="69"/>
      <c r="ASQ30" s="69"/>
      <c r="ASR30" s="69"/>
      <c r="ASS30" s="69"/>
      <c r="AST30" s="69"/>
      <c r="ASU30" s="69"/>
      <c r="ASV30" s="69"/>
      <c r="ASW30" s="69"/>
      <c r="ASX30" s="69"/>
      <c r="ASY30" s="69"/>
      <c r="ASZ30" s="69"/>
      <c r="ATA30" s="69"/>
      <c r="ATB30" s="69"/>
      <c r="ATC30" s="69"/>
      <c r="ATD30" s="69"/>
      <c r="ATE30" s="69"/>
      <c r="ATF30" s="69"/>
      <c r="ATG30" s="69"/>
      <c r="ATH30" s="69"/>
      <c r="ATI30" s="69"/>
      <c r="ATJ30" s="69"/>
      <c r="ATK30" s="69"/>
      <c r="ATL30" s="69"/>
      <c r="ATM30" s="69"/>
      <c r="ATN30" s="69"/>
      <c r="ATO30" s="69"/>
      <c r="ATP30" s="69"/>
      <c r="ATQ30" s="69"/>
      <c r="ATR30" s="69"/>
      <c r="ATS30" s="69"/>
      <c r="ATT30" s="69"/>
      <c r="ATU30" s="69"/>
      <c r="ATV30" s="69"/>
      <c r="ATW30" s="69"/>
      <c r="ATX30" s="69"/>
      <c r="ATY30" s="69"/>
      <c r="ATZ30" s="69"/>
      <c r="AUA30" s="69"/>
      <c r="AUB30" s="69"/>
      <c r="AUC30" s="69"/>
      <c r="AUD30" s="69"/>
      <c r="AUE30" s="69"/>
      <c r="AUF30" s="69"/>
      <c r="AUG30" s="69"/>
      <c r="AUH30" s="69"/>
      <c r="AUI30" s="69"/>
      <c r="AUJ30" s="69"/>
      <c r="AUK30" s="69"/>
      <c r="AUL30" s="69"/>
      <c r="AUM30" s="69"/>
      <c r="AUN30" s="69"/>
      <c r="AUO30" s="69"/>
      <c r="AUP30" s="69"/>
      <c r="AUQ30" s="69"/>
      <c r="AUR30" s="69"/>
      <c r="AUS30" s="69"/>
      <c r="AUT30" s="69"/>
      <c r="AUU30" s="69"/>
      <c r="AUV30" s="69"/>
      <c r="AUW30" s="69"/>
      <c r="AUX30" s="69"/>
      <c r="AUY30" s="69"/>
      <c r="AUZ30" s="69"/>
      <c r="AVA30" s="69"/>
      <c r="AVB30" s="69"/>
      <c r="AVC30" s="69"/>
      <c r="AVD30" s="69"/>
      <c r="AVE30" s="69"/>
      <c r="AVF30" s="69"/>
      <c r="AVG30" s="69"/>
      <c r="AVH30" s="69"/>
      <c r="AVI30" s="69"/>
      <c r="AVJ30" s="69"/>
      <c r="AVK30" s="69"/>
      <c r="AVL30" s="69"/>
      <c r="AVM30" s="69"/>
      <c r="AVN30" s="69"/>
      <c r="AVO30" s="69"/>
      <c r="AVP30" s="69"/>
      <c r="AVQ30" s="69"/>
      <c r="AVR30" s="69"/>
      <c r="AVS30" s="69"/>
      <c r="AVT30" s="69"/>
      <c r="AVU30" s="69"/>
      <c r="AVV30" s="69"/>
      <c r="AVW30" s="69"/>
      <c r="AVX30" s="69"/>
      <c r="AVY30" s="69"/>
      <c r="AVZ30" s="69"/>
      <c r="AWA30" s="69"/>
      <c r="AWB30" s="69"/>
      <c r="AWC30" s="69"/>
      <c r="AWD30" s="69"/>
      <c r="AWE30" s="69"/>
      <c r="AWF30" s="69"/>
      <c r="AWG30" s="69"/>
      <c r="AWH30" s="69"/>
      <c r="AWI30" s="69"/>
      <c r="AWJ30" s="69"/>
      <c r="AWK30" s="69"/>
      <c r="AWL30" s="69"/>
      <c r="AWM30" s="69"/>
      <c r="AWN30" s="69"/>
      <c r="AWO30" s="69"/>
      <c r="AWP30" s="69"/>
      <c r="AWQ30" s="69"/>
      <c r="AWR30" s="69"/>
      <c r="AWS30" s="69"/>
      <c r="AWT30" s="69"/>
      <c r="AWU30" s="69"/>
      <c r="AWV30" s="69"/>
      <c r="AWW30" s="69"/>
      <c r="AWX30" s="69"/>
      <c r="AWY30" s="69"/>
      <c r="AWZ30" s="69"/>
      <c r="AXA30" s="69"/>
      <c r="AXB30" s="69"/>
      <c r="AXC30" s="69"/>
      <c r="AXD30" s="69"/>
      <c r="AXE30" s="69"/>
      <c r="AXF30" s="69"/>
      <c r="AXG30" s="69"/>
      <c r="AXH30" s="69"/>
      <c r="AXI30" s="69"/>
      <c r="AXJ30" s="69"/>
      <c r="AXK30" s="69"/>
      <c r="AXL30" s="69"/>
      <c r="AXM30" s="69"/>
      <c r="AXN30" s="69"/>
      <c r="AXO30" s="69"/>
      <c r="AXP30" s="69"/>
      <c r="AXQ30" s="69"/>
      <c r="AXR30" s="69"/>
      <c r="AXS30" s="69"/>
      <c r="AXT30" s="69"/>
      <c r="AXU30" s="69"/>
      <c r="AXV30" s="69"/>
      <c r="AXW30" s="69"/>
      <c r="AXX30" s="69"/>
      <c r="AXY30" s="69"/>
      <c r="AXZ30" s="69"/>
      <c r="AYA30" s="69"/>
      <c r="AYB30" s="69"/>
      <c r="AYC30" s="69"/>
      <c r="AYD30" s="69"/>
      <c r="AYE30" s="69"/>
      <c r="AYF30" s="69"/>
      <c r="AYG30" s="69"/>
      <c r="AYH30" s="69"/>
      <c r="AYI30" s="69"/>
      <c r="AYJ30" s="69"/>
      <c r="AYK30" s="69"/>
      <c r="AYL30" s="69"/>
      <c r="AYM30" s="69"/>
      <c r="AYN30" s="69"/>
      <c r="AYO30" s="69"/>
      <c r="AYP30" s="69"/>
      <c r="AYQ30" s="69"/>
      <c r="AYR30" s="69"/>
      <c r="AYS30" s="69"/>
      <c r="AYT30" s="69"/>
      <c r="AYU30" s="69"/>
      <c r="AYV30" s="69"/>
      <c r="AYW30" s="69"/>
      <c r="AYX30" s="69"/>
      <c r="AYY30" s="69"/>
      <c r="AYZ30" s="69"/>
      <c r="AZA30" s="69"/>
      <c r="AZB30" s="69"/>
      <c r="AZC30" s="69"/>
      <c r="AZD30" s="69"/>
      <c r="AZE30" s="69"/>
      <c r="AZF30" s="69"/>
      <c r="AZG30" s="69"/>
      <c r="AZH30" s="69"/>
      <c r="AZI30" s="69"/>
      <c r="AZJ30" s="69"/>
      <c r="AZK30" s="69"/>
      <c r="AZL30" s="69"/>
      <c r="AZM30" s="69"/>
      <c r="AZN30" s="69"/>
      <c r="AZO30" s="69"/>
      <c r="AZP30" s="69"/>
      <c r="AZQ30" s="69"/>
      <c r="AZR30" s="69"/>
      <c r="AZS30" s="69"/>
      <c r="AZT30" s="69"/>
      <c r="AZU30" s="69"/>
      <c r="AZV30" s="69"/>
      <c r="AZW30" s="69"/>
      <c r="AZX30" s="69"/>
      <c r="AZY30" s="69"/>
      <c r="AZZ30" s="69"/>
      <c r="BAA30" s="69"/>
      <c r="BAB30" s="69"/>
      <c r="BAC30" s="69"/>
      <c r="BAD30" s="69"/>
      <c r="BAE30" s="69"/>
      <c r="BAF30" s="69"/>
      <c r="BAG30" s="69"/>
      <c r="BAH30" s="69"/>
      <c r="BAI30" s="69"/>
      <c r="BAJ30" s="69"/>
      <c r="BAK30" s="69"/>
      <c r="BAL30" s="69"/>
      <c r="BAM30" s="69"/>
      <c r="BAN30" s="69"/>
      <c r="BAO30" s="69"/>
      <c r="BAP30" s="69"/>
      <c r="BAQ30" s="69"/>
      <c r="BAR30" s="69"/>
      <c r="BAS30" s="69"/>
      <c r="BAT30" s="69"/>
      <c r="BAU30" s="69"/>
      <c r="BAV30" s="69"/>
      <c r="BAW30" s="69"/>
      <c r="BAX30" s="69"/>
      <c r="BAY30" s="69"/>
      <c r="BAZ30" s="69"/>
      <c r="BBA30" s="69"/>
      <c r="BBB30" s="69"/>
      <c r="BBC30" s="69"/>
      <c r="BBD30" s="69"/>
      <c r="BBE30" s="69"/>
      <c r="BBF30" s="69"/>
      <c r="BBG30" s="69"/>
      <c r="BBH30" s="69"/>
      <c r="BBI30" s="69"/>
      <c r="BBJ30" s="69"/>
      <c r="BBK30" s="69"/>
      <c r="BBL30" s="69"/>
      <c r="BBM30" s="69"/>
      <c r="BBN30" s="69"/>
      <c r="BBO30" s="69"/>
      <c r="BBP30" s="69"/>
      <c r="BBQ30" s="69"/>
      <c r="BBR30" s="69"/>
      <c r="BBS30" s="69"/>
      <c r="BBT30" s="69"/>
      <c r="BBU30" s="69"/>
      <c r="BBV30" s="69"/>
      <c r="BBW30" s="69"/>
      <c r="BBX30" s="69"/>
      <c r="BBY30" s="69"/>
      <c r="BBZ30" s="69"/>
      <c r="BCA30" s="69"/>
      <c r="BCB30" s="69"/>
      <c r="BCC30" s="69"/>
      <c r="BCD30" s="69"/>
      <c r="BCE30" s="69"/>
      <c r="BCF30" s="69"/>
      <c r="BCG30" s="69"/>
      <c r="BCH30" s="69"/>
      <c r="BCI30" s="69"/>
      <c r="BCJ30" s="69"/>
      <c r="BCK30" s="69"/>
      <c r="BCL30" s="69"/>
      <c r="BCM30" s="69"/>
      <c r="BCN30" s="69"/>
      <c r="BCO30" s="69"/>
      <c r="BCP30" s="69"/>
      <c r="BCQ30" s="69"/>
      <c r="BCR30" s="69"/>
      <c r="BCS30" s="69"/>
      <c r="BCT30" s="69"/>
      <c r="BCU30" s="69"/>
      <c r="BCV30" s="69"/>
      <c r="BCW30" s="69"/>
      <c r="BCX30" s="69"/>
      <c r="BCY30" s="69"/>
      <c r="BCZ30" s="69"/>
      <c r="BDA30" s="69"/>
      <c r="BDB30" s="69"/>
      <c r="BDC30" s="69"/>
      <c r="BDD30" s="69"/>
      <c r="BDE30" s="69"/>
      <c r="BDF30" s="69"/>
      <c r="BDG30" s="69"/>
      <c r="BDH30" s="69"/>
      <c r="BDI30" s="69"/>
      <c r="BDJ30" s="69"/>
      <c r="BDK30" s="69"/>
      <c r="BDL30" s="69"/>
      <c r="BDM30" s="69"/>
      <c r="BDN30" s="69"/>
      <c r="BDO30" s="69"/>
      <c r="BDP30" s="69"/>
      <c r="BDQ30" s="69"/>
      <c r="BDR30" s="69"/>
      <c r="BDS30" s="69"/>
      <c r="BDT30" s="69"/>
      <c r="BDU30" s="69"/>
      <c r="BDV30" s="69"/>
      <c r="BDW30" s="69"/>
      <c r="BDX30" s="69"/>
      <c r="BDY30" s="69"/>
      <c r="BDZ30" s="69"/>
      <c r="BEA30" s="69"/>
      <c r="BEB30" s="69"/>
      <c r="BEC30" s="69"/>
      <c r="BED30" s="69"/>
      <c r="BEE30" s="69"/>
      <c r="BEF30" s="69"/>
      <c r="BEG30" s="69"/>
      <c r="BEH30" s="69"/>
      <c r="BEI30" s="69"/>
      <c r="BEJ30" s="69"/>
      <c r="BEK30" s="69"/>
      <c r="BEL30" s="69"/>
      <c r="BEM30" s="69"/>
      <c r="BEN30" s="69"/>
      <c r="BEO30" s="69"/>
      <c r="BEP30" s="69"/>
      <c r="BEQ30" s="69"/>
      <c r="BER30" s="69"/>
      <c r="BES30" s="69"/>
      <c r="BET30" s="69"/>
      <c r="BEU30" s="69"/>
      <c r="BEV30" s="69"/>
      <c r="BEW30" s="69"/>
      <c r="BEX30" s="69"/>
      <c r="BEY30" s="69"/>
      <c r="BEZ30" s="69"/>
      <c r="BFA30" s="69"/>
      <c r="BFB30" s="69"/>
      <c r="BFC30" s="69"/>
      <c r="BFD30" s="69"/>
      <c r="BFE30" s="69"/>
      <c r="BFF30" s="69"/>
      <c r="BFG30" s="69"/>
      <c r="BFH30" s="69"/>
      <c r="BFI30" s="69"/>
      <c r="BFJ30" s="69"/>
      <c r="BFK30" s="69"/>
      <c r="BFL30" s="69"/>
      <c r="BFM30" s="69"/>
      <c r="BFN30" s="69"/>
      <c r="BFO30" s="69"/>
      <c r="BFP30" s="69"/>
      <c r="BFQ30" s="69"/>
      <c r="BFR30" s="69"/>
      <c r="BFS30" s="69"/>
      <c r="BFT30" s="69"/>
      <c r="BFU30" s="69"/>
      <c r="BFV30" s="69"/>
      <c r="BFW30" s="69"/>
      <c r="BFX30" s="69"/>
      <c r="BFY30" s="69"/>
      <c r="BFZ30" s="69"/>
      <c r="BGA30" s="69"/>
      <c r="BGB30" s="69"/>
      <c r="BGC30" s="69"/>
      <c r="BGD30" s="69"/>
      <c r="BGE30" s="69"/>
      <c r="BGF30" s="69"/>
      <c r="BGG30" s="69"/>
      <c r="BGH30" s="69"/>
      <c r="BGI30" s="69"/>
      <c r="BGJ30" s="69"/>
      <c r="BGK30" s="69"/>
      <c r="BGL30" s="69"/>
      <c r="BGM30" s="69"/>
      <c r="BGN30" s="69"/>
      <c r="BGO30" s="69"/>
      <c r="BGP30" s="69"/>
      <c r="BGQ30" s="69"/>
      <c r="BGR30" s="69"/>
      <c r="BGS30" s="69"/>
      <c r="BGT30" s="69"/>
      <c r="BGU30" s="69"/>
      <c r="BGV30" s="69"/>
      <c r="BGW30" s="69"/>
      <c r="BGX30" s="69"/>
      <c r="BGY30" s="69"/>
      <c r="BGZ30" s="69"/>
      <c r="BHA30" s="69"/>
      <c r="BHB30" s="69"/>
      <c r="BHC30" s="69"/>
      <c r="BHD30" s="69"/>
      <c r="BHE30" s="69"/>
      <c r="BHF30" s="69"/>
      <c r="BHG30" s="69"/>
      <c r="BHH30" s="69"/>
      <c r="BHI30" s="69"/>
      <c r="BHJ30" s="69"/>
      <c r="BHK30" s="69"/>
      <c r="BHL30" s="69"/>
      <c r="BHM30" s="69"/>
      <c r="BHN30" s="69"/>
      <c r="BHO30" s="69"/>
      <c r="BHP30" s="69"/>
      <c r="BHQ30" s="69"/>
      <c r="BHR30" s="69"/>
      <c r="BHS30" s="69"/>
      <c r="BHT30" s="69"/>
      <c r="BHU30" s="69"/>
      <c r="BHV30" s="69"/>
      <c r="BHW30" s="69"/>
      <c r="BHX30" s="69"/>
      <c r="BHY30" s="69"/>
      <c r="BHZ30" s="69"/>
      <c r="BIA30" s="69"/>
      <c r="BIB30" s="69"/>
      <c r="BIC30" s="69"/>
      <c r="BID30" s="69"/>
      <c r="BIE30" s="69"/>
      <c r="BIF30" s="69"/>
      <c r="BIG30" s="69"/>
      <c r="BIH30" s="69"/>
      <c r="BII30" s="69"/>
      <c r="BIJ30" s="69"/>
      <c r="BIK30" s="69"/>
      <c r="BIL30" s="69"/>
      <c r="BIM30" s="69"/>
      <c r="BIN30" s="69"/>
      <c r="BIO30" s="69"/>
      <c r="BIP30" s="69"/>
      <c r="BIQ30" s="69"/>
      <c r="BIR30" s="69"/>
      <c r="BIS30" s="69"/>
      <c r="BIT30" s="69"/>
      <c r="BIU30" s="69"/>
      <c r="BIV30" s="69"/>
      <c r="BIW30" s="69"/>
      <c r="BIX30" s="69"/>
      <c r="BIY30" s="69"/>
      <c r="BIZ30" s="69"/>
      <c r="BJA30" s="69"/>
      <c r="BJB30" s="69"/>
      <c r="BJC30" s="69"/>
      <c r="BJD30" s="69"/>
      <c r="BJE30" s="69"/>
      <c r="BJF30" s="69"/>
      <c r="BJG30" s="69"/>
      <c r="BJH30" s="69"/>
      <c r="BJI30" s="69"/>
      <c r="BJJ30" s="69"/>
      <c r="BJK30" s="69"/>
      <c r="BJL30" s="69"/>
      <c r="BJM30" s="69"/>
      <c r="BJN30" s="69"/>
      <c r="BJO30" s="69"/>
      <c r="BJP30" s="69"/>
      <c r="BJQ30" s="69"/>
      <c r="BJR30" s="69"/>
      <c r="BJS30" s="69"/>
      <c r="BJT30" s="69"/>
      <c r="BJU30" s="69"/>
      <c r="BJV30" s="69"/>
      <c r="BJW30" s="69"/>
      <c r="BJX30" s="69"/>
      <c r="BJY30" s="69"/>
      <c r="BJZ30" s="69"/>
      <c r="BKA30" s="69"/>
      <c r="BKB30" s="69"/>
      <c r="BKC30" s="69"/>
      <c r="BKD30" s="69"/>
      <c r="BKE30" s="69"/>
      <c r="BKF30" s="69"/>
      <c r="BKG30" s="69"/>
      <c r="BKH30" s="69"/>
      <c r="BKI30" s="69"/>
      <c r="BKJ30" s="69"/>
      <c r="BKK30" s="69"/>
      <c r="BKL30" s="69"/>
      <c r="BKM30" s="69"/>
      <c r="BKN30" s="69"/>
      <c r="BKO30" s="69"/>
      <c r="BKP30" s="69"/>
      <c r="BKQ30" s="69"/>
      <c r="BKR30" s="69"/>
      <c r="BKS30" s="69"/>
      <c r="BKT30" s="69"/>
      <c r="BKU30" s="69"/>
      <c r="BKV30" s="69"/>
      <c r="BKW30" s="69"/>
      <c r="BKX30" s="69"/>
      <c r="BKY30" s="69"/>
      <c r="BKZ30" s="69"/>
      <c r="BLA30" s="69"/>
      <c r="BLB30" s="69"/>
      <c r="BLC30" s="69"/>
      <c r="BLD30" s="69"/>
      <c r="BLE30" s="69"/>
      <c r="BLF30" s="69"/>
      <c r="BLG30" s="69"/>
      <c r="BLH30" s="69"/>
      <c r="BLI30" s="69"/>
      <c r="BLJ30" s="69"/>
      <c r="BLK30" s="69"/>
      <c r="BLL30" s="69"/>
      <c r="BLM30" s="69"/>
      <c r="BLN30" s="69"/>
      <c r="BLO30" s="69"/>
      <c r="BLP30" s="69"/>
      <c r="BLQ30" s="69"/>
      <c r="BLR30" s="69"/>
      <c r="BLS30" s="69"/>
      <c r="BLT30" s="69"/>
      <c r="BLU30" s="69"/>
      <c r="BLV30" s="69"/>
      <c r="BLW30" s="69"/>
      <c r="BLX30" s="69"/>
      <c r="BLY30" s="69"/>
      <c r="BLZ30" s="69"/>
      <c r="BMA30" s="69"/>
      <c r="BMB30" s="69"/>
      <c r="BMC30" s="69"/>
      <c r="BMD30" s="69"/>
      <c r="BME30" s="69"/>
      <c r="BMF30" s="69"/>
      <c r="BMG30" s="69"/>
      <c r="BMH30" s="69"/>
      <c r="BMI30" s="69"/>
      <c r="BMJ30" s="69"/>
      <c r="BMK30" s="69"/>
      <c r="BML30" s="69"/>
      <c r="BMM30" s="69"/>
      <c r="BMN30" s="69"/>
      <c r="BMO30" s="69"/>
      <c r="BMP30" s="69"/>
      <c r="BMQ30" s="69"/>
      <c r="BMR30" s="69"/>
      <c r="BMS30" s="69"/>
      <c r="BMT30" s="69"/>
      <c r="BMU30" s="69"/>
      <c r="BMV30" s="69"/>
      <c r="BMW30" s="69"/>
      <c r="BMX30" s="69"/>
      <c r="BMY30" s="69"/>
      <c r="BMZ30" s="69"/>
      <c r="BNA30" s="69"/>
      <c r="BNB30" s="69"/>
      <c r="BNC30" s="69"/>
      <c r="BND30" s="69"/>
      <c r="BNE30" s="69"/>
      <c r="BNF30" s="69"/>
      <c r="BNG30" s="69"/>
      <c r="BNH30" s="69"/>
      <c r="BNI30" s="69"/>
      <c r="BNJ30" s="69"/>
      <c r="BNK30" s="69"/>
      <c r="BNL30" s="69"/>
      <c r="BNM30" s="69"/>
      <c r="BNN30" s="69"/>
      <c r="BNO30" s="69"/>
      <c r="BNP30" s="69"/>
      <c r="BNQ30" s="69"/>
      <c r="BNR30" s="69"/>
      <c r="BNS30" s="69"/>
      <c r="BNT30" s="69"/>
      <c r="BNU30" s="69"/>
      <c r="BNV30" s="69"/>
      <c r="BNW30" s="69"/>
      <c r="BNX30" s="69"/>
      <c r="BNY30" s="69"/>
      <c r="BNZ30" s="69"/>
      <c r="BOA30" s="69"/>
      <c r="BOB30" s="69"/>
      <c r="BOC30" s="69"/>
      <c r="BOD30" s="69"/>
      <c r="BOE30" s="69"/>
      <c r="BOF30" s="69"/>
      <c r="BOG30" s="69"/>
      <c r="BOH30" s="69"/>
      <c r="BOI30" s="69"/>
      <c r="BOJ30" s="69"/>
      <c r="BOK30" s="69"/>
      <c r="BOL30" s="69"/>
      <c r="BOM30" s="69"/>
      <c r="BON30" s="69"/>
      <c r="BOO30" s="69"/>
      <c r="BOP30" s="69"/>
      <c r="BOQ30" s="69"/>
      <c r="BOR30" s="69"/>
      <c r="BOS30" s="69"/>
      <c r="BOT30" s="69"/>
      <c r="BOU30" s="69"/>
      <c r="BOV30" s="69"/>
      <c r="BOW30" s="69"/>
      <c r="BOX30" s="69"/>
      <c r="BOY30" s="69"/>
      <c r="BOZ30" s="69"/>
      <c r="BPA30" s="69"/>
      <c r="BPB30" s="69"/>
      <c r="BPC30" s="69"/>
      <c r="BPD30" s="69"/>
      <c r="BPE30" s="69"/>
      <c r="BPF30" s="69"/>
      <c r="BPG30" s="69"/>
      <c r="BPH30" s="69"/>
      <c r="BPI30" s="69"/>
      <c r="BPJ30" s="69"/>
      <c r="BPK30" s="69"/>
      <c r="BPL30" s="69"/>
      <c r="BPM30" s="69"/>
      <c r="BPN30" s="69"/>
      <c r="BPO30" s="69"/>
      <c r="BPP30" s="69"/>
      <c r="BPQ30" s="69"/>
      <c r="BPR30" s="69"/>
      <c r="BPS30" s="69"/>
      <c r="BPT30" s="69"/>
      <c r="BPU30" s="69"/>
      <c r="BPV30" s="69"/>
      <c r="BPW30" s="69"/>
      <c r="BPX30" s="69"/>
      <c r="BPY30" s="69"/>
      <c r="BPZ30" s="69"/>
      <c r="BQA30" s="69"/>
      <c r="BQB30" s="69"/>
      <c r="BQC30" s="69"/>
      <c r="BQD30" s="69"/>
      <c r="BQE30" s="69"/>
      <c r="BQF30" s="69"/>
      <c r="BQG30" s="69"/>
      <c r="BQH30" s="69"/>
      <c r="BQI30" s="69"/>
      <c r="BQJ30" s="69"/>
      <c r="BQK30" s="69"/>
      <c r="BQL30" s="69"/>
      <c r="BQM30" s="69"/>
      <c r="BQN30" s="69"/>
      <c r="BQO30" s="69"/>
      <c r="BQP30" s="69"/>
      <c r="BQQ30" s="69"/>
      <c r="BQR30" s="69"/>
      <c r="BQS30" s="69"/>
      <c r="BQT30" s="69"/>
      <c r="BQU30" s="69"/>
      <c r="BQV30" s="69"/>
      <c r="BQW30" s="69"/>
      <c r="BQX30" s="69"/>
      <c r="BQY30" s="69"/>
      <c r="BQZ30" s="69"/>
      <c r="BRA30" s="69"/>
      <c r="BRB30" s="69"/>
      <c r="BRC30" s="69"/>
      <c r="BRD30" s="69"/>
      <c r="BRE30" s="69"/>
      <c r="BRF30" s="69"/>
      <c r="BRG30" s="69"/>
      <c r="BRH30" s="69"/>
      <c r="BRI30" s="69"/>
      <c r="BRJ30" s="69"/>
      <c r="BRK30" s="69"/>
      <c r="BRL30" s="69"/>
      <c r="BRM30" s="69"/>
      <c r="BRN30" s="69"/>
      <c r="BRO30" s="69"/>
      <c r="BRP30" s="69"/>
      <c r="BRQ30" s="69"/>
      <c r="BRR30" s="69"/>
      <c r="BRS30" s="69"/>
      <c r="BRT30" s="69"/>
      <c r="BRU30" s="69"/>
      <c r="BRV30" s="69"/>
      <c r="BRW30" s="69"/>
      <c r="BRX30" s="69"/>
      <c r="BRY30" s="69"/>
      <c r="BRZ30" s="69"/>
      <c r="BSA30" s="69"/>
      <c r="BSB30" s="69"/>
      <c r="BSC30" s="69"/>
      <c r="BSD30" s="69"/>
      <c r="BSE30" s="69"/>
      <c r="BSF30" s="69"/>
      <c r="BSG30" s="69"/>
      <c r="BSH30" s="69"/>
      <c r="BSI30" s="69"/>
      <c r="BSJ30" s="69"/>
      <c r="BSK30" s="69"/>
      <c r="BSL30" s="69"/>
      <c r="BSM30" s="69"/>
      <c r="BSN30" s="69"/>
      <c r="BSO30" s="69"/>
      <c r="BSP30" s="69"/>
      <c r="BSQ30" s="69"/>
      <c r="BSR30" s="69"/>
      <c r="BSS30" s="69"/>
      <c r="BST30" s="69"/>
      <c r="BSU30" s="69"/>
      <c r="BSV30" s="69"/>
      <c r="BSW30" s="69"/>
      <c r="BSX30" s="69"/>
      <c r="BSY30" s="69"/>
      <c r="BSZ30" s="69"/>
      <c r="BTA30" s="69"/>
      <c r="BTB30" s="69"/>
      <c r="BTC30" s="69"/>
      <c r="BTD30" s="69"/>
      <c r="BTE30" s="69"/>
      <c r="BTF30" s="69"/>
      <c r="BTG30" s="69"/>
      <c r="BTH30" s="69"/>
      <c r="BTI30" s="69"/>
      <c r="BTJ30" s="69"/>
      <c r="BTK30" s="69"/>
      <c r="BTL30" s="69"/>
      <c r="BTM30" s="69"/>
      <c r="BTN30" s="69"/>
      <c r="BTO30" s="69"/>
      <c r="BTP30" s="69"/>
      <c r="BTQ30" s="69"/>
      <c r="BTR30" s="69"/>
      <c r="BTS30" s="69"/>
      <c r="BTT30" s="69"/>
      <c r="BTU30" s="69"/>
      <c r="BTV30" s="69"/>
      <c r="BTW30" s="69"/>
      <c r="BTX30" s="69"/>
      <c r="BTY30" s="69"/>
      <c r="BTZ30" s="69"/>
      <c r="BUA30" s="69"/>
      <c r="BUB30" s="69"/>
      <c r="BUC30" s="69"/>
      <c r="BUD30" s="69"/>
      <c r="BUE30" s="69"/>
      <c r="BUF30" s="69"/>
      <c r="BUG30" s="69"/>
      <c r="BUH30" s="69"/>
      <c r="BUI30" s="69"/>
      <c r="BUJ30" s="69"/>
      <c r="BUK30" s="69"/>
      <c r="BUL30" s="69"/>
      <c r="BUM30" s="69"/>
      <c r="BUN30" s="69"/>
      <c r="BUO30" s="69"/>
      <c r="BUP30" s="69"/>
      <c r="BUQ30" s="69"/>
      <c r="BUR30" s="69"/>
      <c r="BUS30" s="69"/>
      <c r="BUT30" s="69"/>
      <c r="BUU30" s="69"/>
      <c r="BUV30" s="69"/>
      <c r="BUW30" s="69"/>
      <c r="BUX30" s="69"/>
      <c r="BUY30" s="69"/>
      <c r="BUZ30" s="69"/>
      <c r="BVA30" s="69"/>
      <c r="BVB30" s="69"/>
      <c r="BVC30" s="69"/>
      <c r="BVD30" s="69"/>
      <c r="BVE30" s="69"/>
      <c r="BVF30" s="69"/>
      <c r="BVG30" s="69"/>
      <c r="BVH30" s="69"/>
      <c r="BVI30" s="69"/>
      <c r="BVJ30" s="69"/>
      <c r="BVK30" s="69"/>
      <c r="BVL30" s="69"/>
      <c r="BVM30" s="69"/>
      <c r="BVN30" s="69"/>
      <c r="BVO30" s="69"/>
      <c r="BVP30" s="69"/>
      <c r="BVQ30" s="69"/>
      <c r="BVR30" s="69"/>
      <c r="BVS30" s="69"/>
      <c r="BVT30" s="69"/>
      <c r="BVU30" s="69"/>
      <c r="BVV30" s="69"/>
      <c r="BVW30" s="69"/>
      <c r="BVX30" s="69"/>
      <c r="BVY30" s="69"/>
      <c r="BVZ30" s="69"/>
      <c r="BWA30" s="69"/>
      <c r="BWB30" s="69"/>
      <c r="BWC30" s="69"/>
      <c r="BWD30" s="69"/>
      <c r="BWE30" s="69"/>
      <c r="BWF30" s="69"/>
      <c r="BWG30" s="69"/>
      <c r="BWH30" s="69"/>
      <c r="BWI30" s="69"/>
      <c r="BWJ30" s="69"/>
      <c r="BWK30" s="69"/>
      <c r="BWL30" s="69"/>
      <c r="BWM30" s="69"/>
      <c r="BWN30" s="69"/>
      <c r="BWO30" s="69"/>
      <c r="BWP30" s="69"/>
      <c r="BWQ30" s="69"/>
      <c r="BWR30" s="69"/>
      <c r="BWS30" s="69"/>
      <c r="BWT30" s="69"/>
      <c r="BWU30" s="69"/>
      <c r="BWV30" s="69"/>
      <c r="BWW30" s="69"/>
      <c r="BWX30" s="69"/>
      <c r="BWY30" s="69"/>
      <c r="BWZ30" s="69"/>
      <c r="BXA30" s="69"/>
      <c r="BXB30" s="69"/>
      <c r="BXC30" s="69"/>
      <c r="BXD30" s="69"/>
      <c r="BXE30" s="69"/>
      <c r="BXF30" s="69"/>
      <c r="BXG30" s="69"/>
      <c r="BXH30" s="69"/>
      <c r="BXI30" s="69"/>
      <c r="BXJ30" s="69"/>
      <c r="BXK30" s="69"/>
      <c r="BXL30" s="69"/>
      <c r="BXM30" s="69"/>
      <c r="BXN30" s="69"/>
      <c r="BXO30" s="69"/>
      <c r="BXP30" s="69"/>
      <c r="BXQ30" s="69"/>
      <c r="BXR30" s="69"/>
      <c r="BXS30" s="69"/>
      <c r="BXT30" s="69"/>
      <c r="BXU30" s="69"/>
      <c r="BXV30" s="69"/>
      <c r="BXW30" s="69"/>
      <c r="BXX30" s="69"/>
      <c r="BXY30" s="69"/>
      <c r="BXZ30" s="69"/>
      <c r="BYA30" s="69"/>
      <c r="BYB30" s="69"/>
      <c r="BYC30" s="69"/>
      <c r="BYD30" s="69"/>
      <c r="BYE30" s="69"/>
      <c r="BYF30" s="69"/>
      <c r="BYG30" s="69"/>
      <c r="BYH30" s="69"/>
      <c r="BYI30" s="69"/>
      <c r="BYJ30" s="69"/>
      <c r="BYK30" s="69"/>
      <c r="BYL30" s="69"/>
      <c r="BYM30" s="69"/>
      <c r="BYN30" s="69"/>
      <c r="BYO30" s="69"/>
      <c r="BYP30" s="69"/>
      <c r="BYQ30" s="69"/>
      <c r="BYR30" s="69"/>
      <c r="BYS30" s="69"/>
      <c r="BYT30" s="69"/>
      <c r="BYU30" s="69"/>
      <c r="BYV30" s="69"/>
      <c r="BYW30" s="69"/>
      <c r="BYX30" s="69"/>
      <c r="BYY30" s="69"/>
      <c r="BYZ30" s="69"/>
      <c r="BZA30" s="69"/>
      <c r="BZB30" s="69"/>
      <c r="BZC30" s="69"/>
      <c r="BZD30" s="69"/>
      <c r="BZE30" s="69"/>
      <c r="BZF30" s="69"/>
      <c r="BZG30" s="69"/>
      <c r="BZH30" s="69"/>
      <c r="BZI30" s="69"/>
      <c r="BZJ30" s="69"/>
      <c r="BZK30" s="69"/>
      <c r="BZL30" s="69"/>
      <c r="BZM30" s="69"/>
      <c r="BZN30" s="69"/>
      <c r="BZO30" s="69"/>
      <c r="BZP30" s="69"/>
      <c r="BZQ30" s="69"/>
      <c r="BZR30" s="69"/>
      <c r="BZS30" s="69"/>
      <c r="BZT30" s="69"/>
      <c r="BZU30" s="69"/>
      <c r="BZV30" s="69"/>
      <c r="BZW30" s="69"/>
      <c r="BZX30" s="69"/>
      <c r="BZY30" s="69"/>
      <c r="BZZ30" s="69"/>
      <c r="CAA30" s="69"/>
      <c r="CAB30" s="69"/>
      <c r="CAC30" s="69"/>
      <c r="CAD30" s="69"/>
      <c r="CAE30" s="69"/>
      <c r="CAF30" s="69"/>
      <c r="CAG30" s="69"/>
      <c r="CAH30" s="69"/>
      <c r="CAI30" s="69"/>
      <c r="CAJ30" s="69"/>
      <c r="CAK30" s="69"/>
      <c r="CAL30" s="69"/>
      <c r="CAM30" s="69"/>
      <c r="CAN30" s="69"/>
      <c r="CAO30" s="69"/>
      <c r="CAP30" s="69"/>
      <c r="CAQ30" s="69"/>
      <c r="CAR30" s="69"/>
      <c r="CAS30" s="69"/>
      <c r="CAT30" s="69"/>
      <c r="CAU30" s="69"/>
      <c r="CAV30" s="69"/>
      <c r="CAW30" s="69"/>
      <c r="CAX30" s="69"/>
      <c r="CAY30" s="69"/>
      <c r="CAZ30" s="69"/>
      <c r="CBA30" s="69"/>
      <c r="CBB30" s="69"/>
      <c r="CBC30" s="69"/>
      <c r="CBD30" s="69"/>
      <c r="CBE30" s="69"/>
      <c r="CBF30" s="69"/>
      <c r="CBG30" s="69"/>
      <c r="CBH30" s="69"/>
      <c r="CBI30" s="69"/>
      <c r="CBJ30" s="69"/>
      <c r="CBK30" s="69"/>
      <c r="CBL30" s="69"/>
      <c r="CBM30" s="69"/>
      <c r="CBN30" s="69"/>
      <c r="CBO30" s="69"/>
      <c r="CBP30" s="69"/>
      <c r="CBQ30" s="69"/>
      <c r="CBR30" s="69"/>
      <c r="CBS30" s="69"/>
      <c r="CBT30" s="69"/>
      <c r="CBU30" s="69"/>
      <c r="CBV30" s="69"/>
      <c r="CBW30" s="69"/>
      <c r="CBX30" s="69"/>
      <c r="CBY30" s="69"/>
      <c r="CBZ30" s="69"/>
      <c r="CCA30" s="69"/>
      <c r="CCB30" s="69"/>
      <c r="CCC30" s="69"/>
      <c r="CCD30" s="69"/>
      <c r="CCE30" s="69"/>
      <c r="CCF30" s="69"/>
      <c r="CCG30" s="69"/>
      <c r="CCH30" s="69"/>
      <c r="CCI30" s="69"/>
      <c r="CCJ30" s="69"/>
      <c r="CCK30" s="69"/>
      <c r="CCL30" s="69"/>
      <c r="CCM30" s="69"/>
      <c r="CCN30" s="69"/>
      <c r="CCO30" s="69"/>
      <c r="CCP30" s="69"/>
      <c r="CCQ30" s="69"/>
      <c r="CCR30" s="69"/>
      <c r="CCS30" s="69"/>
      <c r="CCT30" s="69"/>
      <c r="CCU30" s="69"/>
      <c r="CCV30" s="69"/>
      <c r="CCW30" s="69"/>
      <c r="CCX30" s="69"/>
      <c r="CCY30" s="69"/>
      <c r="CCZ30" s="69"/>
      <c r="CDA30" s="69"/>
      <c r="CDB30" s="69"/>
      <c r="CDC30" s="69"/>
      <c r="CDD30" s="69"/>
      <c r="CDE30" s="69"/>
      <c r="CDF30" s="69"/>
      <c r="CDG30" s="69"/>
      <c r="CDH30" s="69"/>
      <c r="CDI30" s="69"/>
      <c r="CDJ30" s="69"/>
      <c r="CDK30" s="69"/>
      <c r="CDL30" s="69"/>
      <c r="CDM30" s="69"/>
      <c r="CDN30" s="69"/>
      <c r="CDO30" s="69"/>
      <c r="CDP30" s="69"/>
      <c r="CDQ30" s="69"/>
      <c r="CDR30" s="69"/>
      <c r="CDS30" s="69"/>
      <c r="CDT30" s="69"/>
      <c r="CDU30" s="69"/>
      <c r="CDV30" s="69"/>
      <c r="CDW30" s="69"/>
      <c r="CDX30" s="69"/>
      <c r="CDY30" s="69"/>
      <c r="CDZ30" s="69"/>
      <c r="CEA30" s="69"/>
      <c r="CEB30" s="69"/>
      <c r="CEC30" s="69"/>
      <c r="CED30" s="69"/>
      <c r="CEE30" s="69"/>
      <c r="CEF30" s="69"/>
      <c r="CEG30" s="69"/>
      <c r="CEH30" s="69"/>
      <c r="CEI30" s="69"/>
      <c r="CEJ30" s="69"/>
      <c r="CEK30" s="69"/>
      <c r="CEL30" s="69"/>
      <c r="CEM30" s="69"/>
      <c r="CEN30" s="69"/>
      <c r="CEO30" s="69"/>
      <c r="CEP30" s="69"/>
      <c r="CEQ30" s="69"/>
      <c r="CER30" s="69"/>
      <c r="CES30" s="69"/>
      <c r="CET30" s="69"/>
      <c r="CEU30" s="69"/>
      <c r="CEV30" s="69"/>
      <c r="CEW30" s="69"/>
      <c r="CEX30" s="69"/>
      <c r="CEY30" s="69"/>
      <c r="CEZ30" s="69"/>
      <c r="CFA30" s="69"/>
      <c r="CFB30" s="69"/>
      <c r="CFC30" s="69"/>
      <c r="CFD30" s="69"/>
      <c r="CFE30" s="69"/>
      <c r="CFF30" s="69"/>
      <c r="CFG30" s="69"/>
      <c r="CFH30" s="69"/>
      <c r="CFI30" s="69"/>
      <c r="CFJ30" s="69"/>
      <c r="CFK30" s="69"/>
      <c r="CFL30" s="69"/>
      <c r="CFM30" s="69"/>
      <c r="CFN30" s="69"/>
      <c r="CFO30" s="69"/>
      <c r="CFP30" s="69"/>
      <c r="CFQ30" s="69"/>
      <c r="CFR30" s="69"/>
      <c r="CFS30" s="69"/>
      <c r="CFT30" s="69"/>
      <c r="CFU30" s="69"/>
      <c r="CFV30" s="69"/>
      <c r="CFW30" s="69"/>
      <c r="CFX30" s="69"/>
      <c r="CFY30" s="69"/>
      <c r="CFZ30" s="69"/>
      <c r="CGA30" s="69"/>
      <c r="CGB30" s="69"/>
      <c r="CGC30" s="69"/>
      <c r="CGD30" s="69"/>
      <c r="CGE30" s="69"/>
      <c r="CGF30" s="69"/>
      <c r="CGG30" s="69"/>
      <c r="CGH30" s="69"/>
      <c r="CGI30" s="69"/>
      <c r="CGJ30" s="69"/>
      <c r="CGK30" s="69"/>
      <c r="CGL30" s="69"/>
      <c r="CGM30" s="69"/>
      <c r="CGN30" s="69"/>
      <c r="CGO30" s="69"/>
      <c r="CGP30" s="69"/>
      <c r="CGQ30" s="69"/>
      <c r="CGR30" s="69"/>
      <c r="CGS30" s="69"/>
      <c r="CGT30" s="69"/>
      <c r="CGU30" s="69"/>
      <c r="CGV30" s="69"/>
      <c r="CGW30" s="69"/>
      <c r="CGX30" s="69"/>
      <c r="CGY30" s="69"/>
      <c r="CGZ30" s="69"/>
      <c r="CHA30" s="69"/>
      <c r="CHB30" s="69"/>
      <c r="CHC30" s="69"/>
      <c r="CHD30" s="69"/>
      <c r="CHE30" s="69"/>
      <c r="CHF30" s="69"/>
      <c r="CHG30" s="69"/>
      <c r="CHH30" s="69"/>
      <c r="CHI30" s="69"/>
      <c r="CHJ30" s="69"/>
      <c r="CHK30" s="69"/>
      <c r="CHL30" s="69"/>
      <c r="CHM30" s="69"/>
      <c r="CHN30" s="69"/>
      <c r="CHO30" s="69"/>
      <c r="CHP30" s="69"/>
      <c r="CHQ30" s="69"/>
      <c r="CHR30" s="69"/>
      <c r="CHS30" s="69"/>
      <c r="CHT30" s="69"/>
      <c r="CHU30" s="69"/>
      <c r="CHV30" s="69"/>
      <c r="CHW30" s="69"/>
      <c r="CHX30" s="69"/>
      <c r="CHY30" s="69"/>
      <c r="CHZ30" s="69"/>
      <c r="CIA30" s="69"/>
      <c r="CIB30" s="69"/>
      <c r="CIC30" s="69"/>
      <c r="CID30" s="69"/>
      <c r="CIE30" s="69"/>
      <c r="CIF30" s="69"/>
      <c r="CIG30" s="69"/>
      <c r="CIH30" s="69"/>
      <c r="CII30" s="69"/>
      <c r="CIJ30" s="69"/>
      <c r="CIK30" s="69"/>
      <c r="CIL30" s="69"/>
      <c r="CIM30" s="69"/>
      <c r="CIN30" s="69"/>
      <c r="CIO30" s="69"/>
      <c r="CIP30" s="69"/>
      <c r="CIQ30" s="69"/>
      <c r="CIR30" s="69"/>
      <c r="CIS30" s="69"/>
      <c r="CIT30" s="69"/>
      <c r="CIU30" s="69"/>
      <c r="CIV30" s="69"/>
      <c r="CIW30" s="69"/>
      <c r="CIX30" s="69"/>
      <c r="CIY30" s="69"/>
      <c r="CIZ30" s="69"/>
      <c r="CJA30" s="69"/>
      <c r="CJB30" s="69"/>
      <c r="CJC30" s="69"/>
      <c r="CJD30" s="69"/>
      <c r="CJE30" s="69"/>
      <c r="CJF30" s="69"/>
      <c r="CJG30" s="69"/>
      <c r="CJH30" s="69"/>
      <c r="CJI30" s="69"/>
      <c r="CJJ30" s="69"/>
      <c r="CJK30" s="69"/>
      <c r="CJL30" s="69"/>
      <c r="CJM30" s="69"/>
      <c r="CJN30" s="69"/>
      <c r="CJO30" s="69"/>
      <c r="CJP30" s="69"/>
      <c r="CJQ30" s="69"/>
      <c r="CJR30" s="69"/>
      <c r="CJS30" s="69"/>
      <c r="CJT30" s="69"/>
      <c r="CJU30" s="69"/>
      <c r="CJV30" s="69"/>
      <c r="CJW30" s="69"/>
      <c r="CJX30" s="69"/>
      <c r="CJY30" s="69"/>
      <c r="CJZ30" s="69"/>
      <c r="CKA30" s="69"/>
      <c r="CKB30" s="69"/>
      <c r="CKC30" s="69"/>
      <c r="CKD30" s="69"/>
      <c r="CKE30" s="69"/>
      <c r="CKF30" s="69"/>
      <c r="CKG30" s="69"/>
      <c r="CKH30" s="69"/>
      <c r="CKI30" s="69"/>
      <c r="CKJ30" s="69"/>
      <c r="CKK30" s="69"/>
      <c r="CKL30" s="69"/>
      <c r="CKM30" s="69"/>
      <c r="CKN30" s="69"/>
      <c r="CKO30" s="69"/>
      <c r="CKP30" s="69"/>
      <c r="CKQ30" s="69"/>
      <c r="CKR30" s="69"/>
      <c r="CKS30" s="69"/>
      <c r="CKT30" s="69"/>
      <c r="CKU30" s="69"/>
      <c r="CKV30" s="69"/>
      <c r="CKW30" s="69"/>
      <c r="CKX30" s="69"/>
      <c r="CKY30" s="69"/>
      <c r="CKZ30" s="69"/>
      <c r="CLA30" s="69"/>
      <c r="CLB30" s="69"/>
      <c r="CLC30" s="69"/>
      <c r="CLD30" s="69"/>
      <c r="CLE30" s="69"/>
      <c r="CLF30" s="69"/>
      <c r="CLG30" s="69"/>
      <c r="CLH30" s="69"/>
      <c r="CLI30" s="69"/>
      <c r="CLJ30" s="69"/>
      <c r="CLK30" s="69"/>
      <c r="CLL30" s="69"/>
      <c r="CLM30" s="69"/>
      <c r="CLN30" s="69"/>
      <c r="CLO30" s="69"/>
      <c r="CLP30" s="69"/>
      <c r="CLQ30" s="69"/>
      <c r="CLR30" s="69"/>
      <c r="CLS30" s="69"/>
      <c r="CLT30" s="69"/>
      <c r="CLU30" s="69"/>
      <c r="CLV30" s="69"/>
      <c r="CLW30" s="69"/>
      <c r="CLX30" s="69"/>
      <c r="CLY30" s="69"/>
      <c r="CLZ30" s="69"/>
      <c r="CMA30" s="69"/>
      <c r="CMB30" s="69"/>
      <c r="CMC30" s="69"/>
      <c r="CMD30" s="69"/>
      <c r="CME30" s="69"/>
      <c r="CMF30" s="69"/>
      <c r="CMG30" s="69"/>
      <c r="CMH30" s="69"/>
      <c r="CMI30" s="69"/>
      <c r="CMJ30" s="69"/>
      <c r="CMK30" s="69"/>
      <c r="CML30" s="69"/>
      <c r="CMM30" s="69"/>
      <c r="CMN30" s="69"/>
      <c r="CMO30" s="69"/>
      <c r="CMP30" s="69"/>
      <c r="CMQ30" s="69"/>
      <c r="CMR30" s="69"/>
      <c r="CMS30" s="69"/>
      <c r="CMT30" s="69"/>
      <c r="CMU30" s="69"/>
      <c r="CMV30" s="69"/>
      <c r="CMW30" s="69"/>
      <c r="CMX30" s="69"/>
      <c r="CMY30" s="69"/>
      <c r="CMZ30" s="69"/>
      <c r="CNA30" s="69"/>
      <c r="CNB30" s="69"/>
      <c r="CNC30" s="69"/>
      <c r="CND30" s="69"/>
      <c r="CNE30" s="69"/>
      <c r="CNF30" s="69"/>
      <c r="CNG30" s="69"/>
      <c r="CNH30" s="69"/>
      <c r="CNI30" s="69"/>
      <c r="CNJ30" s="69"/>
      <c r="CNK30" s="69"/>
      <c r="CNL30" s="69"/>
      <c r="CNM30" s="69"/>
      <c r="CNN30" s="69"/>
      <c r="CNO30" s="69"/>
      <c r="CNP30" s="69"/>
      <c r="CNQ30" s="69"/>
      <c r="CNR30" s="69"/>
      <c r="CNS30" s="69"/>
      <c r="CNT30" s="69"/>
      <c r="CNU30" s="69"/>
      <c r="CNV30" s="69"/>
      <c r="CNW30" s="69"/>
      <c r="CNX30" s="69"/>
      <c r="CNY30" s="69"/>
      <c r="CNZ30" s="69"/>
      <c r="COA30" s="69"/>
      <c r="COB30" s="69"/>
      <c r="COC30" s="69"/>
      <c r="COD30" s="69"/>
      <c r="COE30" s="69"/>
      <c r="COF30" s="69"/>
      <c r="COG30" s="69"/>
      <c r="COH30" s="69"/>
      <c r="COI30" s="69"/>
      <c r="COJ30" s="69"/>
      <c r="COK30" s="69"/>
      <c r="COL30" s="69"/>
      <c r="COM30" s="69"/>
      <c r="CON30" s="69"/>
      <c r="COO30" s="69"/>
      <c r="COP30" s="69"/>
      <c r="COQ30" s="69"/>
      <c r="COR30" s="69"/>
      <c r="COS30" s="69"/>
      <c r="COT30" s="69"/>
      <c r="COU30" s="69"/>
      <c r="COV30" s="69"/>
      <c r="COW30" s="69"/>
      <c r="COX30" s="69"/>
      <c r="COY30" s="69"/>
      <c r="COZ30" s="69"/>
      <c r="CPA30" s="69"/>
      <c r="CPB30" s="69"/>
      <c r="CPC30" s="69"/>
      <c r="CPD30" s="69"/>
      <c r="CPE30" s="69"/>
      <c r="CPF30" s="69"/>
      <c r="CPG30" s="69"/>
      <c r="CPH30" s="69"/>
      <c r="CPI30" s="69"/>
      <c r="CPJ30" s="69"/>
      <c r="CPK30" s="69"/>
      <c r="CPL30" s="69"/>
      <c r="CPM30" s="69"/>
      <c r="CPN30" s="69"/>
      <c r="CPO30" s="69"/>
      <c r="CPP30" s="69"/>
      <c r="CPQ30" s="69"/>
      <c r="CPR30" s="69"/>
      <c r="CPS30" s="69"/>
      <c r="CPT30" s="69"/>
      <c r="CPU30" s="69"/>
      <c r="CPV30" s="69"/>
      <c r="CPW30" s="69"/>
      <c r="CPX30" s="69"/>
      <c r="CPY30" s="69"/>
      <c r="CPZ30" s="69"/>
      <c r="CQA30" s="69"/>
      <c r="CQB30" s="69"/>
      <c r="CQC30" s="69"/>
      <c r="CQD30" s="69"/>
      <c r="CQE30" s="69"/>
      <c r="CQF30" s="69"/>
      <c r="CQG30" s="69"/>
      <c r="CQH30" s="69"/>
      <c r="CQI30" s="69"/>
      <c r="CQJ30" s="69"/>
      <c r="CQK30" s="69"/>
      <c r="CQL30" s="69"/>
      <c r="CQM30" s="69"/>
      <c r="CQN30" s="69"/>
      <c r="CQO30" s="69"/>
      <c r="CQP30" s="69"/>
      <c r="CQQ30" s="69"/>
      <c r="CQR30" s="69"/>
      <c r="CQS30" s="69"/>
      <c r="CQT30" s="69"/>
      <c r="CQU30" s="69"/>
      <c r="CQV30" s="69"/>
      <c r="CQW30" s="69"/>
      <c r="CQX30" s="69"/>
      <c r="CQY30" s="69"/>
      <c r="CQZ30" s="69"/>
      <c r="CRA30" s="69"/>
      <c r="CRB30" s="69"/>
      <c r="CRC30" s="69"/>
      <c r="CRD30" s="69"/>
      <c r="CRE30" s="69"/>
      <c r="CRF30" s="69"/>
      <c r="CRG30" s="69"/>
      <c r="CRH30" s="69"/>
      <c r="CRI30" s="69"/>
      <c r="CRJ30" s="69"/>
      <c r="CRK30" s="69"/>
      <c r="CRL30" s="69"/>
      <c r="CRM30" s="69"/>
      <c r="CRN30" s="69"/>
      <c r="CRO30" s="69"/>
      <c r="CRP30" s="69"/>
      <c r="CRQ30" s="69"/>
      <c r="CRR30" s="69"/>
      <c r="CRS30" s="69"/>
      <c r="CRT30" s="69"/>
      <c r="CRU30" s="69"/>
      <c r="CRV30" s="69"/>
      <c r="CRW30" s="69"/>
      <c r="CRX30" s="69"/>
      <c r="CRY30" s="69"/>
      <c r="CRZ30" s="69"/>
      <c r="CSA30" s="69"/>
      <c r="CSB30" s="69"/>
      <c r="CSC30" s="69"/>
      <c r="CSD30" s="69"/>
      <c r="CSE30" s="69"/>
      <c r="CSF30" s="69"/>
      <c r="CSG30" s="69"/>
      <c r="CSH30" s="69"/>
      <c r="CSI30" s="69"/>
      <c r="CSJ30" s="69"/>
      <c r="CSK30" s="69"/>
      <c r="CSL30" s="69"/>
      <c r="CSM30" s="69"/>
      <c r="CSN30" s="69"/>
      <c r="CSO30" s="69"/>
      <c r="CSP30" s="69"/>
      <c r="CSQ30" s="69"/>
      <c r="CSR30" s="69"/>
      <c r="CSS30" s="69"/>
      <c r="CST30" s="69"/>
      <c r="CSU30" s="69"/>
      <c r="CSV30" s="69"/>
      <c r="CSW30" s="69"/>
      <c r="CSX30" s="69"/>
      <c r="CSY30" s="69"/>
      <c r="CSZ30" s="69"/>
      <c r="CTA30" s="69"/>
      <c r="CTB30" s="69"/>
      <c r="CTC30" s="69"/>
      <c r="CTD30" s="69"/>
      <c r="CTE30" s="69"/>
      <c r="CTF30" s="69"/>
      <c r="CTG30" s="69"/>
      <c r="CTH30" s="69"/>
      <c r="CTI30" s="69"/>
      <c r="CTJ30" s="69"/>
      <c r="CTK30" s="69"/>
      <c r="CTL30" s="69"/>
      <c r="CTM30" s="69"/>
      <c r="CTN30" s="69"/>
      <c r="CTO30" s="69"/>
      <c r="CTP30" s="69"/>
      <c r="CTQ30" s="69"/>
      <c r="CTR30" s="69"/>
      <c r="CTS30" s="69"/>
      <c r="CTT30" s="69"/>
      <c r="CTU30" s="69"/>
      <c r="CTV30" s="69"/>
      <c r="CTW30" s="69"/>
      <c r="CTX30" s="69"/>
      <c r="CTY30" s="69"/>
      <c r="CTZ30" s="69"/>
      <c r="CUA30" s="69"/>
      <c r="CUB30" s="69"/>
      <c r="CUC30" s="69"/>
      <c r="CUD30" s="69"/>
      <c r="CUE30" s="69"/>
      <c r="CUF30" s="69"/>
      <c r="CUG30" s="69"/>
      <c r="CUH30" s="69"/>
      <c r="CUI30" s="69"/>
      <c r="CUJ30" s="69"/>
      <c r="CUK30" s="69"/>
      <c r="CUL30" s="69"/>
      <c r="CUM30" s="69"/>
      <c r="CUN30" s="69"/>
      <c r="CUO30" s="69"/>
      <c r="CUP30" s="69"/>
      <c r="CUQ30" s="69"/>
      <c r="CUR30" s="69"/>
      <c r="CUS30" s="69"/>
      <c r="CUT30" s="69"/>
      <c r="CUU30" s="69"/>
      <c r="CUV30" s="69"/>
      <c r="CUW30" s="69"/>
      <c r="CUX30" s="69"/>
      <c r="CUY30" s="69"/>
      <c r="CUZ30" s="69"/>
      <c r="CVA30" s="69"/>
      <c r="CVB30" s="69"/>
      <c r="CVC30" s="69"/>
      <c r="CVD30" s="69"/>
      <c r="CVE30" s="69"/>
      <c r="CVF30" s="69"/>
      <c r="CVG30" s="69"/>
      <c r="CVH30" s="69"/>
      <c r="CVI30" s="69"/>
      <c r="CVJ30" s="69"/>
      <c r="CVK30" s="69"/>
      <c r="CVL30" s="69"/>
      <c r="CVM30" s="69"/>
      <c r="CVN30" s="69"/>
      <c r="CVO30" s="69"/>
      <c r="CVP30" s="69"/>
      <c r="CVQ30" s="69"/>
      <c r="CVR30" s="69"/>
      <c r="CVS30" s="69"/>
      <c r="CVT30" s="69"/>
      <c r="CVU30" s="69"/>
      <c r="CVV30" s="69"/>
      <c r="CVW30" s="69"/>
      <c r="CVX30" s="69"/>
      <c r="CVY30" s="69"/>
      <c r="CVZ30" s="69"/>
      <c r="CWA30" s="69"/>
      <c r="CWB30" s="69"/>
      <c r="CWC30" s="69"/>
      <c r="CWD30" s="69"/>
      <c r="CWE30" s="69"/>
      <c r="CWF30" s="69"/>
      <c r="CWG30" s="69"/>
      <c r="CWH30" s="69"/>
      <c r="CWI30" s="69"/>
      <c r="CWJ30" s="69"/>
      <c r="CWK30" s="69"/>
      <c r="CWL30" s="69"/>
      <c r="CWM30" s="69"/>
      <c r="CWN30" s="69"/>
      <c r="CWO30" s="69"/>
      <c r="CWP30" s="69"/>
      <c r="CWQ30" s="69"/>
      <c r="CWR30" s="69"/>
      <c r="CWS30" s="69"/>
      <c r="CWT30" s="69"/>
      <c r="CWU30" s="69"/>
      <c r="CWV30" s="69"/>
      <c r="CWW30" s="69"/>
      <c r="CWX30" s="69"/>
      <c r="CWY30" s="69"/>
      <c r="CWZ30" s="69"/>
      <c r="CXA30" s="69"/>
      <c r="CXB30" s="69"/>
      <c r="CXC30" s="69"/>
      <c r="CXD30" s="69"/>
      <c r="CXE30" s="69"/>
      <c r="CXF30" s="69"/>
      <c r="CXG30" s="69"/>
      <c r="CXH30" s="69"/>
      <c r="CXI30" s="69"/>
      <c r="CXJ30" s="69"/>
      <c r="CXK30" s="69"/>
      <c r="CXL30" s="69"/>
      <c r="CXM30" s="69"/>
      <c r="CXN30" s="69"/>
      <c r="CXO30" s="69"/>
      <c r="CXP30" s="69"/>
      <c r="CXQ30" s="69"/>
      <c r="CXR30" s="69"/>
      <c r="CXS30" s="69"/>
      <c r="CXT30" s="69"/>
      <c r="CXU30" s="69"/>
      <c r="CXV30" s="69"/>
      <c r="CXW30" s="69"/>
      <c r="CXX30" s="69"/>
      <c r="CXY30" s="69"/>
      <c r="CXZ30" s="69"/>
      <c r="CYA30" s="69"/>
      <c r="CYB30" s="69"/>
      <c r="CYC30" s="69"/>
      <c r="CYD30" s="69"/>
      <c r="CYE30" s="69"/>
      <c r="CYF30" s="69"/>
      <c r="CYG30" s="69"/>
      <c r="CYH30" s="69"/>
      <c r="CYI30" s="69"/>
      <c r="CYJ30" s="69"/>
      <c r="CYK30" s="69"/>
      <c r="CYL30" s="69"/>
      <c r="CYM30" s="69"/>
      <c r="CYN30" s="69"/>
      <c r="CYO30" s="69"/>
      <c r="CYP30" s="69"/>
      <c r="CYQ30" s="69"/>
      <c r="CYR30" s="69"/>
      <c r="CYS30" s="69"/>
      <c r="CYT30" s="69"/>
      <c r="CYU30" s="69"/>
      <c r="CYV30" s="69"/>
      <c r="CYW30" s="69"/>
      <c r="CYX30" s="69"/>
      <c r="CYY30" s="69"/>
      <c r="CYZ30" s="69"/>
      <c r="CZA30" s="69"/>
      <c r="CZB30" s="69"/>
      <c r="CZC30" s="69"/>
      <c r="CZD30" s="69"/>
      <c r="CZE30" s="69"/>
      <c r="CZF30" s="69"/>
      <c r="CZG30" s="69"/>
      <c r="CZH30" s="69"/>
      <c r="CZI30" s="69"/>
      <c r="CZJ30" s="69"/>
      <c r="CZK30" s="69"/>
      <c r="CZL30" s="69"/>
      <c r="CZM30" s="69"/>
      <c r="CZN30" s="69"/>
      <c r="CZO30" s="69"/>
      <c r="CZP30" s="69"/>
      <c r="CZQ30" s="69"/>
      <c r="CZR30" s="69"/>
      <c r="CZS30" s="69"/>
      <c r="CZT30" s="69"/>
      <c r="CZU30" s="69"/>
      <c r="CZV30" s="69"/>
      <c r="CZW30" s="69"/>
      <c r="CZX30" s="69"/>
      <c r="CZY30" s="69"/>
      <c r="CZZ30" s="69"/>
      <c r="DAA30" s="69"/>
      <c r="DAB30" s="69"/>
      <c r="DAC30" s="69"/>
      <c r="DAD30" s="69"/>
      <c r="DAE30" s="69"/>
      <c r="DAF30" s="69"/>
      <c r="DAG30" s="69"/>
      <c r="DAH30" s="69"/>
      <c r="DAI30" s="69"/>
      <c r="DAJ30" s="69"/>
      <c r="DAK30" s="69"/>
      <c r="DAL30" s="69"/>
      <c r="DAM30" s="69"/>
      <c r="DAN30" s="69"/>
      <c r="DAO30" s="69"/>
      <c r="DAP30" s="69"/>
      <c r="DAQ30" s="69"/>
      <c r="DAR30" s="69"/>
      <c r="DAS30" s="69"/>
      <c r="DAT30" s="69"/>
      <c r="DAU30" s="69"/>
      <c r="DAV30" s="69"/>
      <c r="DAW30" s="69"/>
      <c r="DAX30" s="69"/>
      <c r="DAY30" s="69"/>
      <c r="DAZ30" s="69"/>
      <c r="DBA30" s="69"/>
      <c r="DBB30" s="69"/>
      <c r="DBC30" s="69"/>
      <c r="DBD30" s="69"/>
      <c r="DBE30" s="69"/>
      <c r="DBF30" s="69"/>
      <c r="DBG30" s="69"/>
      <c r="DBH30" s="69"/>
      <c r="DBI30" s="69"/>
      <c r="DBJ30" s="69"/>
      <c r="DBK30" s="69"/>
      <c r="DBL30" s="69"/>
      <c r="DBM30" s="69"/>
      <c r="DBN30" s="69"/>
      <c r="DBO30" s="69"/>
      <c r="DBP30" s="69"/>
      <c r="DBQ30" s="69"/>
      <c r="DBR30" s="69"/>
      <c r="DBS30" s="69"/>
      <c r="DBT30" s="69"/>
      <c r="DBU30" s="69"/>
      <c r="DBV30" s="69"/>
      <c r="DBW30" s="69"/>
      <c r="DBX30" s="69"/>
      <c r="DBY30" s="69"/>
      <c r="DBZ30" s="69"/>
      <c r="DCA30" s="69"/>
      <c r="DCB30" s="69"/>
      <c r="DCC30" s="69"/>
      <c r="DCD30" s="69"/>
      <c r="DCE30" s="69"/>
      <c r="DCF30" s="69"/>
      <c r="DCG30" s="69"/>
      <c r="DCH30" s="69"/>
      <c r="DCI30" s="69"/>
      <c r="DCJ30" s="69"/>
      <c r="DCK30" s="69"/>
      <c r="DCL30" s="69"/>
      <c r="DCM30" s="69"/>
      <c r="DCN30" s="69"/>
      <c r="DCO30" s="69"/>
      <c r="DCP30" s="69"/>
      <c r="DCQ30" s="69"/>
      <c r="DCR30" s="69"/>
      <c r="DCS30" s="69"/>
      <c r="DCT30" s="69"/>
      <c r="DCU30" s="69"/>
      <c r="DCV30" s="69"/>
      <c r="DCW30" s="69"/>
      <c r="DCX30" s="69"/>
      <c r="DCY30" s="69"/>
      <c r="DCZ30" s="69"/>
      <c r="DDA30" s="69"/>
      <c r="DDB30" s="69"/>
      <c r="DDC30" s="69"/>
      <c r="DDD30" s="69"/>
      <c r="DDE30" s="69"/>
      <c r="DDF30" s="69"/>
      <c r="DDG30" s="69"/>
      <c r="DDH30" s="69"/>
      <c r="DDI30" s="69"/>
      <c r="DDJ30" s="69"/>
      <c r="DDK30" s="69"/>
      <c r="DDL30" s="69"/>
      <c r="DDM30" s="69"/>
      <c r="DDN30" s="69"/>
      <c r="DDO30" s="69"/>
      <c r="DDP30" s="69"/>
      <c r="DDQ30" s="69"/>
      <c r="DDR30" s="69"/>
      <c r="DDS30" s="69"/>
      <c r="DDT30" s="69"/>
      <c r="DDU30" s="69"/>
      <c r="DDV30" s="69"/>
      <c r="DDW30" s="69"/>
      <c r="DDX30" s="69"/>
      <c r="DDY30" s="69"/>
      <c r="DDZ30" s="69"/>
      <c r="DEA30" s="69"/>
      <c r="DEB30" s="69"/>
      <c r="DEC30" s="69"/>
      <c r="DED30" s="69"/>
      <c r="DEE30" s="69"/>
      <c r="DEF30" s="69"/>
      <c r="DEG30" s="69"/>
      <c r="DEH30" s="69"/>
      <c r="DEI30" s="69"/>
      <c r="DEJ30" s="69"/>
      <c r="DEK30" s="69"/>
      <c r="DEL30" s="69"/>
      <c r="DEM30" s="69"/>
      <c r="DEN30" s="69"/>
      <c r="DEO30" s="69"/>
      <c r="DEP30" s="69"/>
      <c r="DEQ30" s="69"/>
      <c r="DER30" s="69"/>
      <c r="DES30" s="69"/>
      <c r="DET30" s="69"/>
      <c r="DEU30" s="69"/>
      <c r="DEV30" s="69"/>
      <c r="DEW30" s="69"/>
      <c r="DEX30" s="69"/>
      <c r="DEY30" s="69"/>
      <c r="DEZ30" s="69"/>
      <c r="DFA30" s="69"/>
      <c r="DFB30" s="69"/>
      <c r="DFC30" s="69"/>
      <c r="DFD30" s="69"/>
      <c r="DFE30" s="69"/>
      <c r="DFF30" s="69"/>
      <c r="DFG30" s="69"/>
      <c r="DFH30" s="69"/>
      <c r="DFI30" s="69"/>
      <c r="DFJ30" s="69"/>
      <c r="DFK30" s="69"/>
      <c r="DFL30" s="69"/>
      <c r="DFM30" s="69"/>
      <c r="DFN30" s="69"/>
      <c r="DFO30" s="69"/>
      <c r="DFP30" s="69"/>
      <c r="DFQ30" s="69"/>
      <c r="DFR30" s="69"/>
      <c r="DFS30" s="69"/>
      <c r="DFT30" s="69"/>
      <c r="DFU30" s="69"/>
      <c r="DFV30" s="69"/>
      <c r="DFW30" s="69"/>
      <c r="DFX30" s="69"/>
      <c r="DFY30" s="69"/>
      <c r="DFZ30" s="69"/>
      <c r="DGA30" s="69"/>
      <c r="DGB30" s="69"/>
      <c r="DGC30" s="69"/>
      <c r="DGD30" s="69"/>
      <c r="DGE30" s="69"/>
      <c r="DGF30" s="69"/>
      <c r="DGG30" s="69"/>
      <c r="DGH30" s="69"/>
      <c r="DGI30" s="69"/>
      <c r="DGJ30" s="69"/>
      <c r="DGK30" s="69"/>
      <c r="DGL30" s="69"/>
      <c r="DGM30" s="69"/>
      <c r="DGN30" s="69"/>
      <c r="DGO30" s="69"/>
      <c r="DGP30" s="69"/>
      <c r="DGQ30" s="69"/>
      <c r="DGR30" s="69"/>
      <c r="DGS30" s="69"/>
      <c r="DGT30" s="69"/>
      <c r="DGU30" s="69"/>
      <c r="DGV30" s="69"/>
      <c r="DGW30" s="69"/>
      <c r="DGX30" s="69"/>
      <c r="DGY30" s="69"/>
      <c r="DGZ30" s="69"/>
      <c r="DHA30" s="69"/>
      <c r="DHB30" s="69"/>
      <c r="DHC30" s="69"/>
      <c r="DHD30" s="69"/>
      <c r="DHE30" s="69"/>
      <c r="DHF30" s="69"/>
      <c r="DHG30" s="69"/>
      <c r="DHH30" s="69"/>
      <c r="DHI30" s="69"/>
      <c r="DHJ30" s="69"/>
      <c r="DHK30" s="69"/>
      <c r="DHL30" s="69"/>
      <c r="DHM30" s="69"/>
      <c r="DHN30" s="69"/>
      <c r="DHO30" s="69"/>
      <c r="DHP30" s="69"/>
      <c r="DHQ30" s="69"/>
      <c r="DHR30" s="69"/>
      <c r="DHS30" s="69"/>
      <c r="DHT30" s="69"/>
      <c r="DHU30" s="69"/>
      <c r="DHV30" s="69"/>
      <c r="DHW30" s="69"/>
      <c r="DHX30" s="69"/>
      <c r="DHY30" s="69"/>
      <c r="DHZ30" s="69"/>
      <c r="DIA30" s="69"/>
      <c r="DIB30" s="69"/>
      <c r="DIC30" s="69"/>
      <c r="DID30" s="69"/>
      <c r="DIE30" s="69"/>
      <c r="DIF30" s="69"/>
      <c r="DIG30" s="69"/>
      <c r="DIH30" s="69"/>
      <c r="DII30" s="69"/>
      <c r="DIJ30" s="69"/>
      <c r="DIK30" s="69"/>
      <c r="DIL30" s="69"/>
      <c r="DIM30" s="69"/>
      <c r="DIN30" s="69"/>
      <c r="DIO30" s="69"/>
      <c r="DIP30" s="69"/>
      <c r="DIQ30" s="69"/>
      <c r="DIR30" s="69"/>
      <c r="DIS30" s="69"/>
      <c r="DIT30" s="69"/>
      <c r="DIU30" s="69"/>
      <c r="DIV30" s="69"/>
      <c r="DIW30" s="69"/>
      <c r="DIX30" s="69"/>
      <c r="DIY30" s="69"/>
      <c r="DIZ30" s="69"/>
      <c r="DJA30" s="69"/>
      <c r="DJB30" s="69"/>
      <c r="DJC30" s="69"/>
      <c r="DJD30" s="69"/>
      <c r="DJE30" s="69"/>
      <c r="DJF30" s="69"/>
      <c r="DJG30" s="69"/>
      <c r="DJH30" s="69"/>
      <c r="DJI30" s="69"/>
      <c r="DJJ30" s="69"/>
      <c r="DJK30" s="69"/>
      <c r="DJL30" s="69"/>
      <c r="DJM30" s="69"/>
      <c r="DJN30" s="69"/>
      <c r="DJO30" s="69"/>
      <c r="DJP30" s="69"/>
      <c r="DJQ30" s="69"/>
      <c r="DJR30" s="69"/>
      <c r="DJS30" s="69"/>
      <c r="DJT30" s="69"/>
      <c r="DJU30" s="69"/>
      <c r="DJV30" s="69"/>
      <c r="DJW30" s="69"/>
      <c r="DJX30" s="69"/>
      <c r="DJY30" s="69"/>
      <c r="DJZ30" s="69"/>
      <c r="DKA30" s="69"/>
      <c r="DKB30" s="69"/>
      <c r="DKC30" s="69"/>
      <c r="DKD30" s="69"/>
      <c r="DKE30" s="69"/>
      <c r="DKF30" s="69"/>
      <c r="DKG30" s="69"/>
      <c r="DKH30" s="69"/>
      <c r="DKI30" s="69"/>
      <c r="DKJ30" s="69"/>
      <c r="DKK30" s="69"/>
      <c r="DKL30" s="69"/>
      <c r="DKM30" s="69"/>
      <c r="DKN30" s="69"/>
      <c r="DKO30" s="69"/>
      <c r="DKP30" s="69"/>
      <c r="DKQ30" s="69"/>
      <c r="DKR30" s="69"/>
      <c r="DKS30" s="69"/>
      <c r="DKT30" s="69"/>
      <c r="DKU30" s="69"/>
      <c r="DKV30" s="69"/>
      <c r="DKW30" s="69"/>
      <c r="DKX30" s="69"/>
      <c r="DKY30" s="69"/>
      <c r="DKZ30" s="69"/>
      <c r="DLA30" s="69"/>
      <c r="DLB30" s="69"/>
      <c r="DLC30" s="69"/>
      <c r="DLD30" s="69"/>
      <c r="DLE30" s="69"/>
      <c r="DLF30" s="69"/>
      <c r="DLG30" s="69"/>
      <c r="DLH30" s="69"/>
      <c r="DLI30" s="69"/>
      <c r="DLJ30" s="69"/>
      <c r="DLK30" s="69"/>
      <c r="DLL30" s="69"/>
      <c r="DLM30" s="69"/>
      <c r="DLN30" s="69"/>
      <c r="DLO30" s="69"/>
      <c r="DLP30" s="69"/>
      <c r="DLQ30" s="69"/>
      <c r="DLR30" s="69"/>
      <c r="DLS30" s="69"/>
      <c r="DLT30" s="69"/>
      <c r="DLU30" s="69"/>
      <c r="DLV30" s="69"/>
      <c r="DLW30" s="69"/>
      <c r="DLX30" s="69"/>
      <c r="DLY30" s="69"/>
      <c r="DLZ30" s="69"/>
      <c r="DMA30" s="69"/>
      <c r="DMB30" s="69"/>
      <c r="DMC30" s="69"/>
      <c r="DMD30" s="69"/>
      <c r="DME30" s="69"/>
      <c r="DMF30" s="69"/>
      <c r="DMG30" s="69"/>
      <c r="DMH30" s="69"/>
      <c r="DMI30" s="69"/>
      <c r="DMJ30" s="69"/>
      <c r="DMK30" s="69"/>
      <c r="DML30" s="69"/>
      <c r="DMM30" s="69"/>
      <c r="DMN30" s="69"/>
      <c r="DMO30" s="69"/>
      <c r="DMP30" s="69"/>
      <c r="DMQ30" s="69"/>
      <c r="DMR30" s="69"/>
      <c r="DMS30" s="69"/>
      <c r="DMT30" s="69"/>
      <c r="DMU30" s="69"/>
      <c r="DMV30" s="69"/>
      <c r="DMW30" s="69"/>
      <c r="DMX30" s="69"/>
      <c r="DMY30" s="69"/>
      <c r="DMZ30" s="69"/>
      <c r="DNA30" s="69"/>
      <c r="DNB30" s="69"/>
      <c r="DNC30" s="69"/>
      <c r="DND30" s="69"/>
      <c r="DNE30" s="69"/>
      <c r="DNF30" s="69"/>
      <c r="DNG30" s="69"/>
      <c r="DNH30" s="69"/>
      <c r="DNI30" s="69"/>
      <c r="DNJ30" s="69"/>
      <c r="DNK30" s="69"/>
      <c r="DNL30" s="69"/>
      <c r="DNM30" s="69"/>
      <c r="DNN30" s="69"/>
      <c r="DNO30" s="69"/>
      <c r="DNP30" s="69"/>
      <c r="DNQ30" s="69"/>
      <c r="DNR30" s="69"/>
      <c r="DNS30" s="69"/>
      <c r="DNT30" s="69"/>
      <c r="DNU30" s="69"/>
      <c r="DNV30" s="69"/>
      <c r="DNW30" s="69"/>
      <c r="DNX30" s="69"/>
      <c r="DNY30" s="69"/>
      <c r="DNZ30" s="69"/>
      <c r="DOA30" s="69"/>
      <c r="DOB30" s="69"/>
      <c r="DOC30" s="69"/>
      <c r="DOD30" s="69"/>
      <c r="DOE30" s="69"/>
      <c r="DOF30" s="69"/>
      <c r="DOG30" s="69"/>
      <c r="DOH30" s="69"/>
      <c r="DOI30" s="69"/>
      <c r="DOJ30" s="69"/>
      <c r="DOK30" s="69"/>
      <c r="DOL30" s="69"/>
      <c r="DOM30" s="69"/>
      <c r="DON30" s="69"/>
      <c r="DOO30" s="69"/>
      <c r="DOP30" s="69"/>
      <c r="DOQ30" s="69"/>
      <c r="DOR30" s="69"/>
      <c r="DOS30" s="69"/>
      <c r="DOT30" s="69"/>
      <c r="DOU30" s="69"/>
      <c r="DOV30" s="69"/>
      <c r="DOW30" s="69"/>
      <c r="DOX30" s="69"/>
      <c r="DOY30" s="69"/>
      <c r="DOZ30" s="69"/>
      <c r="DPA30" s="69"/>
      <c r="DPB30" s="69"/>
      <c r="DPC30" s="69"/>
      <c r="DPD30" s="69"/>
      <c r="DPE30" s="69"/>
      <c r="DPF30" s="69"/>
      <c r="DPG30" s="69"/>
      <c r="DPH30" s="69"/>
      <c r="DPI30" s="69"/>
      <c r="DPJ30" s="69"/>
      <c r="DPK30" s="69"/>
      <c r="DPL30" s="69"/>
      <c r="DPM30" s="69"/>
      <c r="DPN30" s="69"/>
      <c r="DPO30" s="69"/>
      <c r="DPP30" s="69"/>
      <c r="DPQ30" s="69"/>
      <c r="DPR30" s="69"/>
      <c r="DPS30" s="69"/>
      <c r="DPT30" s="69"/>
      <c r="DPU30" s="69"/>
      <c r="DPV30" s="69"/>
      <c r="DPW30" s="69"/>
      <c r="DPX30" s="69"/>
      <c r="DPY30" s="69"/>
      <c r="DPZ30" s="69"/>
      <c r="DQA30" s="69"/>
      <c r="DQB30" s="69"/>
      <c r="DQC30" s="69"/>
      <c r="DQD30" s="69"/>
      <c r="DQE30" s="69"/>
      <c r="DQF30" s="69"/>
      <c r="DQG30" s="69"/>
      <c r="DQH30" s="69"/>
      <c r="DQI30" s="69"/>
      <c r="DQJ30" s="69"/>
      <c r="DQK30" s="69"/>
      <c r="DQL30" s="69"/>
      <c r="DQM30" s="69"/>
      <c r="DQN30" s="69"/>
      <c r="DQO30" s="69"/>
      <c r="DQP30" s="69"/>
      <c r="DQQ30" s="69"/>
      <c r="DQR30" s="69"/>
      <c r="DQS30" s="69"/>
      <c r="DQT30" s="69"/>
      <c r="DQU30" s="69"/>
      <c r="DQV30" s="69"/>
      <c r="DQW30" s="69"/>
      <c r="DQX30" s="69"/>
      <c r="DQY30" s="69"/>
      <c r="DQZ30" s="69"/>
      <c r="DRA30" s="69"/>
      <c r="DRB30" s="69"/>
      <c r="DRC30" s="69"/>
      <c r="DRD30" s="69"/>
      <c r="DRE30" s="69"/>
      <c r="DRF30" s="69"/>
      <c r="DRG30" s="69"/>
      <c r="DRH30" s="69"/>
      <c r="DRI30" s="69"/>
      <c r="DRJ30" s="69"/>
      <c r="DRK30" s="69"/>
      <c r="DRL30" s="69"/>
      <c r="DRM30" s="69"/>
      <c r="DRN30" s="69"/>
      <c r="DRO30" s="69"/>
      <c r="DRP30" s="69"/>
      <c r="DRQ30" s="69"/>
      <c r="DRR30" s="69"/>
      <c r="DRS30" s="69"/>
      <c r="DRT30" s="69"/>
      <c r="DRU30" s="69"/>
      <c r="DRV30" s="69"/>
      <c r="DRW30" s="69"/>
      <c r="DRX30" s="69"/>
      <c r="DRY30" s="69"/>
      <c r="DRZ30" s="69"/>
      <c r="DSA30" s="69"/>
      <c r="DSB30" s="69"/>
      <c r="DSC30" s="69"/>
      <c r="DSD30" s="69"/>
      <c r="DSE30" s="69"/>
      <c r="DSF30" s="69"/>
      <c r="DSG30" s="69"/>
      <c r="DSH30" s="69"/>
      <c r="DSI30" s="69"/>
      <c r="DSJ30" s="69"/>
      <c r="DSK30" s="69"/>
      <c r="DSL30" s="69"/>
      <c r="DSM30" s="69"/>
      <c r="DSN30" s="69"/>
      <c r="DSO30" s="69"/>
      <c r="DSP30" s="69"/>
      <c r="DSQ30" s="69"/>
      <c r="DSR30" s="69"/>
      <c r="DSS30" s="69"/>
      <c r="DST30" s="69"/>
      <c r="DSU30" s="69"/>
      <c r="DSV30" s="69"/>
      <c r="DSW30" s="69"/>
      <c r="DSX30" s="69"/>
    </row>
    <row r="31" spans="1:3222" s="90" customFormat="1" ht="54.75" customHeight="1" x14ac:dyDescent="0.2">
      <c r="A31" s="152"/>
      <c r="B31" s="114" t="s">
        <v>130</v>
      </c>
      <c r="C31" s="114" t="s">
        <v>139</v>
      </c>
      <c r="D31" s="122" t="s">
        <v>106</v>
      </c>
      <c r="E31" s="122" t="s">
        <v>201</v>
      </c>
      <c r="F31" s="149">
        <v>15</v>
      </c>
      <c r="G31" s="132">
        <v>178.81533333333334</v>
      </c>
      <c r="H31" s="150">
        <v>2784</v>
      </c>
      <c r="I31" s="151">
        <v>0</v>
      </c>
      <c r="J31" s="150">
        <f>SUM(H31:I31)</f>
        <v>2784</v>
      </c>
      <c r="K31" s="126">
        <f>IF(H31/15&lt;=SMG,0,I31/2)</f>
        <v>0</v>
      </c>
      <c r="L31" s="126">
        <f t="shared" ref="L31:L32" si="30">H31+K31</f>
        <v>2784</v>
      </c>
      <c r="M31" s="126">
        <f>VLOOKUP(L31,Tarifa1,1)</f>
        <v>2699.41</v>
      </c>
      <c r="N31" s="126">
        <f t="shared" ref="N31:N32" si="31">L31-M31</f>
        <v>84.590000000000146</v>
      </c>
      <c r="O31" s="127">
        <f>VLOOKUP(L31,Tarifa1,3)</f>
        <v>0.10879999999999999</v>
      </c>
      <c r="P31" s="126">
        <f t="shared" ref="P31:P32" si="32">N31*O31</f>
        <v>9.2033920000000151</v>
      </c>
      <c r="Q31" s="128">
        <f>VLOOKUP(L31,Tarifa1,2)</f>
        <v>158.55000000000001</v>
      </c>
      <c r="R31" s="126">
        <f t="shared" ref="R31:R32" si="33">P31+Q31</f>
        <v>167.75339200000002</v>
      </c>
      <c r="S31" s="126">
        <f>VLOOKUP(L31,Credito1,2)</f>
        <v>145.35</v>
      </c>
      <c r="T31" s="126">
        <f t="shared" ref="T31:T32" si="34">ROUND(R31-S31,2)</f>
        <v>22.4</v>
      </c>
      <c r="U31" s="150">
        <f>-IF(T31&gt;0,0,T31)</f>
        <v>0</v>
      </c>
      <c r="V31" s="150">
        <f>IF(T31&lt;0,0,T31)</f>
        <v>22.4</v>
      </c>
      <c r="W31" s="150">
        <f>SUM(V31:V31)</f>
        <v>22.4</v>
      </c>
      <c r="X31" s="150">
        <f>J31+U31-W31</f>
        <v>2761.6</v>
      </c>
      <c r="Y31" s="89"/>
      <c r="Z31" s="118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  <c r="IW31" s="69"/>
      <c r="IX31" s="69"/>
      <c r="IY31" s="69"/>
      <c r="IZ31" s="69"/>
      <c r="JA31" s="69"/>
      <c r="JB31" s="69"/>
      <c r="JC31" s="69"/>
      <c r="JD31" s="69"/>
      <c r="JE31" s="69"/>
      <c r="JF31" s="69"/>
      <c r="JG31" s="69"/>
      <c r="JH31" s="69"/>
      <c r="JI31" s="69"/>
      <c r="JJ31" s="69"/>
      <c r="JK31" s="69"/>
      <c r="JL31" s="69"/>
      <c r="JM31" s="69"/>
      <c r="JN31" s="69"/>
      <c r="JO31" s="69"/>
      <c r="JP31" s="69"/>
      <c r="JQ31" s="69"/>
      <c r="JR31" s="69"/>
      <c r="JS31" s="69"/>
      <c r="JT31" s="69"/>
      <c r="JU31" s="69"/>
      <c r="JV31" s="69"/>
      <c r="JW31" s="69"/>
      <c r="JX31" s="69"/>
      <c r="JY31" s="69"/>
      <c r="JZ31" s="69"/>
      <c r="KA31" s="69"/>
      <c r="KB31" s="69"/>
      <c r="KC31" s="69"/>
      <c r="KD31" s="69"/>
      <c r="KE31" s="69"/>
      <c r="KF31" s="69"/>
      <c r="KG31" s="69"/>
      <c r="KH31" s="69"/>
      <c r="KI31" s="69"/>
      <c r="KJ31" s="69"/>
      <c r="KK31" s="69"/>
      <c r="KL31" s="69"/>
      <c r="KM31" s="69"/>
      <c r="KN31" s="69"/>
      <c r="KO31" s="69"/>
      <c r="KP31" s="69"/>
      <c r="KQ31" s="69"/>
      <c r="KR31" s="69"/>
      <c r="KS31" s="69"/>
      <c r="KT31" s="69"/>
      <c r="KU31" s="69"/>
      <c r="KV31" s="69"/>
      <c r="KW31" s="69"/>
      <c r="KX31" s="69"/>
      <c r="KY31" s="69"/>
      <c r="KZ31" s="69"/>
      <c r="LA31" s="69"/>
      <c r="LB31" s="69"/>
      <c r="LC31" s="69"/>
      <c r="LD31" s="69"/>
      <c r="LE31" s="69"/>
      <c r="LF31" s="69"/>
      <c r="LG31" s="69"/>
      <c r="LH31" s="69"/>
      <c r="LI31" s="69"/>
      <c r="LJ31" s="69"/>
      <c r="LK31" s="69"/>
      <c r="LL31" s="69"/>
      <c r="LM31" s="69"/>
      <c r="LN31" s="69"/>
      <c r="LO31" s="69"/>
      <c r="LP31" s="69"/>
      <c r="LQ31" s="69"/>
      <c r="LR31" s="69"/>
      <c r="LS31" s="69"/>
      <c r="LT31" s="69"/>
      <c r="LU31" s="69"/>
      <c r="LV31" s="69"/>
      <c r="LW31" s="69"/>
      <c r="LX31" s="69"/>
      <c r="LY31" s="69"/>
      <c r="LZ31" s="69"/>
      <c r="MA31" s="69"/>
      <c r="MB31" s="69"/>
      <c r="MC31" s="69"/>
      <c r="MD31" s="69"/>
      <c r="ME31" s="69"/>
      <c r="MF31" s="69"/>
      <c r="MG31" s="69"/>
      <c r="MH31" s="69"/>
      <c r="MI31" s="69"/>
      <c r="MJ31" s="69"/>
      <c r="MK31" s="69"/>
      <c r="ML31" s="69"/>
      <c r="MM31" s="69"/>
      <c r="MN31" s="69"/>
      <c r="MO31" s="69"/>
      <c r="MP31" s="69"/>
      <c r="MQ31" s="69"/>
      <c r="MR31" s="69"/>
      <c r="MS31" s="69"/>
      <c r="MT31" s="69"/>
      <c r="MU31" s="69"/>
      <c r="MV31" s="69"/>
      <c r="MW31" s="69"/>
      <c r="MX31" s="69"/>
      <c r="MY31" s="69"/>
      <c r="MZ31" s="69"/>
      <c r="NA31" s="69"/>
      <c r="NB31" s="69"/>
      <c r="NC31" s="69"/>
      <c r="ND31" s="69"/>
      <c r="NE31" s="69"/>
      <c r="NF31" s="69"/>
      <c r="NG31" s="69"/>
      <c r="NH31" s="69"/>
      <c r="NI31" s="69"/>
      <c r="NJ31" s="69"/>
      <c r="NK31" s="69"/>
      <c r="NL31" s="69"/>
      <c r="NM31" s="69"/>
      <c r="NN31" s="69"/>
      <c r="NO31" s="69"/>
      <c r="NP31" s="69"/>
      <c r="NQ31" s="69"/>
      <c r="NR31" s="69"/>
      <c r="NS31" s="69"/>
      <c r="NT31" s="69"/>
      <c r="NU31" s="69"/>
      <c r="NV31" s="69"/>
      <c r="NW31" s="69"/>
      <c r="NX31" s="69"/>
      <c r="NY31" s="69"/>
      <c r="NZ31" s="69"/>
      <c r="OA31" s="69"/>
      <c r="OB31" s="69"/>
      <c r="OC31" s="69"/>
      <c r="OD31" s="69"/>
      <c r="OE31" s="69"/>
      <c r="OF31" s="69"/>
      <c r="OG31" s="69"/>
      <c r="OH31" s="69"/>
      <c r="OI31" s="69"/>
      <c r="OJ31" s="69"/>
      <c r="OK31" s="69"/>
      <c r="OL31" s="69"/>
      <c r="OM31" s="69"/>
      <c r="ON31" s="69"/>
      <c r="OO31" s="69"/>
      <c r="OP31" s="69"/>
      <c r="OQ31" s="69"/>
      <c r="OR31" s="69"/>
      <c r="OS31" s="69"/>
      <c r="OT31" s="69"/>
      <c r="OU31" s="69"/>
      <c r="OV31" s="69"/>
      <c r="OW31" s="69"/>
      <c r="OX31" s="69"/>
      <c r="OY31" s="69"/>
      <c r="OZ31" s="69"/>
      <c r="PA31" s="69"/>
      <c r="PB31" s="69"/>
      <c r="PC31" s="69"/>
      <c r="PD31" s="69"/>
      <c r="PE31" s="69"/>
      <c r="PF31" s="69"/>
      <c r="PG31" s="69"/>
      <c r="PH31" s="69"/>
      <c r="PI31" s="69"/>
      <c r="PJ31" s="69"/>
      <c r="PK31" s="69"/>
      <c r="PL31" s="69"/>
      <c r="PM31" s="69"/>
      <c r="PN31" s="69"/>
      <c r="PO31" s="69"/>
      <c r="PP31" s="69"/>
      <c r="PQ31" s="69"/>
      <c r="PR31" s="69"/>
      <c r="PS31" s="69"/>
      <c r="PT31" s="69"/>
      <c r="PU31" s="69"/>
      <c r="PV31" s="69"/>
      <c r="PW31" s="69"/>
      <c r="PX31" s="69"/>
      <c r="PY31" s="69"/>
      <c r="PZ31" s="69"/>
      <c r="QA31" s="69"/>
      <c r="QB31" s="69"/>
      <c r="QC31" s="69"/>
      <c r="QD31" s="69"/>
      <c r="QE31" s="69"/>
      <c r="QF31" s="69"/>
      <c r="QG31" s="69"/>
      <c r="QH31" s="69"/>
      <c r="QI31" s="69"/>
      <c r="QJ31" s="69"/>
      <c r="QK31" s="69"/>
      <c r="QL31" s="69"/>
      <c r="QM31" s="69"/>
      <c r="QN31" s="69"/>
      <c r="QO31" s="69"/>
      <c r="QP31" s="69"/>
      <c r="QQ31" s="69"/>
      <c r="QR31" s="69"/>
      <c r="QS31" s="69"/>
      <c r="QT31" s="69"/>
      <c r="QU31" s="69"/>
      <c r="QV31" s="69"/>
      <c r="QW31" s="69"/>
      <c r="QX31" s="69"/>
      <c r="QY31" s="69"/>
      <c r="QZ31" s="69"/>
      <c r="RA31" s="69"/>
      <c r="RB31" s="69"/>
      <c r="RC31" s="69"/>
      <c r="RD31" s="69"/>
      <c r="RE31" s="69"/>
      <c r="RF31" s="69"/>
      <c r="RG31" s="69"/>
      <c r="RH31" s="69"/>
      <c r="RI31" s="69"/>
      <c r="RJ31" s="69"/>
      <c r="RK31" s="69"/>
      <c r="RL31" s="69"/>
      <c r="RM31" s="69"/>
      <c r="RN31" s="69"/>
      <c r="RO31" s="69"/>
      <c r="RP31" s="69"/>
      <c r="RQ31" s="69"/>
      <c r="RR31" s="69"/>
      <c r="RS31" s="69"/>
      <c r="RT31" s="69"/>
      <c r="RU31" s="69"/>
      <c r="RV31" s="69"/>
      <c r="RW31" s="69"/>
      <c r="RX31" s="69"/>
      <c r="RY31" s="69"/>
      <c r="RZ31" s="69"/>
      <c r="SA31" s="69"/>
      <c r="SB31" s="69"/>
      <c r="SC31" s="69"/>
      <c r="SD31" s="69"/>
      <c r="SE31" s="69"/>
      <c r="SF31" s="69"/>
      <c r="SG31" s="69"/>
      <c r="SH31" s="69"/>
      <c r="SI31" s="69"/>
      <c r="SJ31" s="69"/>
      <c r="SK31" s="69"/>
      <c r="SL31" s="69"/>
      <c r="SM31" s="69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69"/>
      <c r="TB31" s="69"/>
      <c r="TC31" s="69"/>
      <c r="TD31" s="69"/>
      <c r="TE31" s="69"/>
      <c r="TF31" s="69"/>
      <c r="TG31" s="69"/>
      <c r="TH31" s="69"/>
      <c r="TI31" s="69"/>
      <c r="TJ31" s="69"/>
      <c r="TK31" s="69"/>
      <c r="TL31" s="69"/>
      <c r="TM31" s="69"/>
      <c r="TN31" s="69"/>
      <c r="TO31" s="69"/>
      <c r="TP31" s="69"/>
      <c r="TQ31" s="69"/>
      <c r="TR31" s="69"/>
      <c r="TS31" s="69"/>
      <c r="TT31" s="69"/>
      <c r="TU31" s="69"/>
      <c r="TV31" s="69"/>
      <c r="TW31" s="69"/>
      <c r="TX31" s="69"/>
      <c r="TY31" s="69"/>
      <c r="TZ31" s="69"/>
      <c r="UA31" s="69"/>
      <c r="UB31" s="69"/>
      <c r="UC31" s="69"/>
      <c r="UD31" s="69"/>
      <c r="UE31" s="69"/>
      <c r="UF31" s="69"/>
      <c r="UG31" s="69"/>
      <c r="UH31" s="69"/>
      <c r="UI31" s="69"/>
      <c r="UJ31" s="69"/>
      <c r="UK31" s="69"/>
      <c r="UL31" s="69"/>
      <c r="UM31" s="69"/>
      <c r="UN31" s="69"/>
      <c r="UO31" s="69"/>
      <c r="UP31" s="69"/>
      <c r="UQ31" s="69"/>
      <c r="UR31" s="69"/>
      <c r="US31" s="69"/>
      <c r="UT31" s="69"/>
      <c r="UU31" s="69"/>
      <c r="UV31" s="69"/>
      <c r="UW31" s="69"/>
      <c r="UX31" s="69"/>
      <c r="UY31" s="69"/>
      <c r="UZ31" s="69"/>
      <c r="VA31" s="69"/>
      <c r="VB31" s="69"/>
      <c r="VC31" s="69"/>
      <c r="VD31" s="69"/>
      <c r="VE31" s="69"/>
      <c r="VF31" s="69"/>
      <c r="VG31" s="69"/>
      <c r="VH31" s="69"/>
      <c r="VI31" s="69"/>
      <c r="VJ31" s="69"/>
      <c r="VK31" s="69"/>
      <c r="VL31" s="69"/>
      <c r="VM31" s="69"/>
      <c r="VN31" s="69"/>
      <c r="VO31" s="69"/>
      <c r="VP31" s="69"/>
      <c r="VQ31" s="69"/>
      <c r="VR31" s="69"/>
      <c r="VS31" s="69"/>
      <c r="VT31" s="69"/>
      <c r="VU31" s="69"/>
      <c r="VV31" s="69"/>
      <c r="VW31" s="69"/>
      <c r="VX31" s="69"/>
      <c r="VY31" s="69"/>
      <c r="VZ31" s="69"/>
      <c r="WA31" s="69"/>
      <c r="WB31" s="69"/>
      <c r="WC31" s="69"/>
      <c r="WD31" s="69"/>
      <c r="WE31" s="69"/>
      <c r="WF31" s="69"/>
      <c r="WG31" s="69"/>
      <c r="WH31" s="69"/>
      <c r="WI31" s="69"/>
      <c r="WJ31" s="69"/>
      <c r="WK31" s="69"/>
      <c r="WL31" s="69"/>
      <c r="WM31" s="69"/>
      <c r="WN31" s="69"/>
      <c r="WO31" s="69"/>
      <c r="WP31" s="69"/>
      <c r="WQ31" s="69"/>
      <c r="WR31" s="69"/>
      <c r="WS31" s="69"/>
      <c r="WT31" s="69"/>
      <c r="WU31" s="69"/>
      <c r="WV31" s="69"/>
      <c r="WW31" s="69"/>
      <c r="WX31" s="69"/>
      <c r="WY31" s="69"/>
      <c r="WZ31" s="69"/>
      <c r="XA31" s="69"/>
      <c r="XB31" s="69"/>
      <c r="XC31" s="69"/>
      <c r="XD31" s="69"/>
      <c r="XE31" s="69"/>
      <c r="XF31" s="69"/>
      <c r="XG31" s="69"/>
      <c r="XH31" s="69"/>
      <c r="XI31" s="69"/>
      <c r="XJ31" s="69"/>
      <c r="XK31" s="69"/>
      <c r="XL31" s="69"/>
      <c r="XM31" s="69"/>
      <c r="XN31" s="69"/>
      <c r="XO31" s="69"/>
      <c r="XP31" s="69"/>
      <c r="XQ31" s="69"/>
      <c r="XR31" s="69"/>
      <c r="XS31" s="69"/>
      <c r="XT31" s="69"/>
      <c r="XU31" s="69"/>
      <c r="XV31" s="69"/>
      <c r="XW31" s="69"/>
      <c r="XX31" s="69"/>
      <c r="XY31" s="69"/>
      <c r="XZ31" s="69"/>
      <c r="YA31" s="69"/>
      <c r="YB31" s="69"/>
      <c r="YC31" s="69"/>
      <c r="YD31" s="69"/>
      <c r="YE31" s="69"/>
      <c r="YF31" s="69"/>
      <c r="YG31" s="69"/>
      <c r="YH31" s="69"/>
      <c r="YI31" s="69"/>
      <c r="YJ31" s="69"/>
      <c r="YK31" s="69"/>
      <c r="YL31" s="69"/>
      <c r="YM31" s="69"/>
      <c r="YN31" s="69"/>
      <c r="YO31" s="69"/>
      <c r="YP31" s="69"/>
      <c r="YQ31" s="69"/>
      <c r="YR31" s="69"/>
      <c r="YS31" s="69"/>
      <c r="YT31" s="69"/>
      <c r="YU31" s="69"/>
      <c r="YV31" s="69"/>
      <c r="YW31" s="69"/>
      <c r="YX31" s="69"/>
      <c r="YY31" s="69"/>
      <c r="YZ31" s="69"/>
      <c r="ZA31" s="69"/>
      <c r="ZB31" s="69"/>
      <c r="ZC31" s="69"/>
      <c r="ZD31" s="69"/>
      <c r="ZE31" s="69"/>
      <c r="ZF31" s="69"/>
      <c r="ZG31" s="69"/>
      <c r="ZH31" s="69"/>
      <c r="ZI31" s="69"/>
      <c r="ZJ31" s="69"/>
      <c r="ZK31" s="69"/>
      <c r="ZL31" s="69"/>
      <c r="ZM31" s="69"/>
      <c r="ZN31" s="69"/>
      <c r="ZO31" s="69"/>
      <c r="ZP31" s="69"/>
      <c r="ZQ31" s="69"/>
      <c r="ZR31" s="69"/>
      <c r="ZS31" s="69"/>
      <c r="ZT31" s="69"/>
      <c r="ZU31" s="69"/>
      <c r="ZV31" s="69"/>
      <c r="ZW31" s="69"/>
      <c r="ZX31" s="69"/>
      <c r="ZY31" s="69"/>
      <c r="ZZ31" s="69"/>
      <c r="AAA31" s="69"/>
      <c r="AAB31" s="69"/>
      <c r="AAC31" s="69"/>
      <c r="AAD31" s="69"/>
      <c r="AAE31" s="69"/>
      <c r="AAF31" s="69"/>
      <c r="AAG31" s="69"/>
      <c r="AAH31" s="69"/>
      <c r="AAI31" s="69"/>
      <c r="AAJ31" s="69"/>
      <c r="AAK31" s="69"/>
      <c r="AAL31" s="69"/>
      <c r="AAM31" s="69"/>
      <c r="AAN31" s="69"/>
      <c r="AAO31" s="69"/>
      <c r="AAP31" s="69"/>
      <c r="AAQ31" s="69"/>
      <c r="AAR31" s="69"/>
      <c r="AAS31" s="69"/>
      <c r="AAT31" s="69"/>
      <c r="AAU31" s="69"/>
      <c r="AAV31" s="69"/>
      <c r="AAW31" s="69"/>
      <c r="AAX31" s="69"/>
      <c r="AAY31" s="69"/>
      <c r="AAZ31" s="69"/>
      <c r="ABA31" s="69"/>
      <c r="ABB31" s="69"/>
      <c r="ABC31" s="69"/>
      <c r="ABD31" s="69"/>
      <c r="ABE31" s="69"/>
      <c r="ABF31" s="69"/>
      <c r="ABG31" s="69"/>
      <c r="ABH31" s="69"/>
      <c r="ABI31" s="69"/>
      <c r="ABJ31" s="69"/>
      <c r="ABK31" s="69"/>
      <c r="ABL31" s="69"/>
      <c r="ABM31" s="69"/>
      <c r="ABN31" s="69"/>
      <c r="ABO31" s="69"/>
      <c r="ABP31" s="69"/>
      <c r="ABQ31" s="69"/>
      <c r="ABR31" s="69"/>
      <c r="ABS31" s="69"/>
      <c r="ABT31" s="69"/>
      <c r="ABU31" s="69"/>
      <c r="ABV31" s="69"/>
      <c r="ABW31" s="69"/>
      <c r="ABX31" s="69"/>
      <c r="ABY31" s="69"/>
      <c r="ABZ31" s="69"/>
      <c r="ACA31" s="69"/>
      <c r="ACB31" s="69"/>
      <c r="ACC31" s="69"/>
      <c r="ACD31" s="69"/>
      <c r="ACE31" s="69"/>
      <c r="ACF31" s="69"/>
      <c r="ACG31" s="69"/>
      <c r="ACH31" s="69"/>
      <c r="ACI31" s="69"/>
      <c r="ACJ31" s="69"/>
      <c r="ACK31" s="69"/>
      <c r="ACL31" s="69"/>
      <c r="ACM31" s="69"/>
      <c r="ACN31" s="69"/>
      <c r="ACO31" s="69"/>
      <c r="ACP31" s="69"/>
      <c r="ACQ31" s="69"/>
      <c r="ACR31" s="69"/>
      <c r="ACS31" s="69"/>
      <c r="ACT31" s="69"/>
      <c r="ACU31" s="69"/>
      <c r="ACV31" s="69"/>
      <c r="ACW31" s="69"/>
      <c r="ACX31" s="69"/>
      <c r="ACY31" s="69"/>
      <c r="ACZ31" s="69"/>
      <c r="ADA31" s="69"/>
      <c r="ADB31" s="69"/>
      <c r="ADC31" s="69"/>
      <c r="ADD31" s="69"/>
      <c r="ADE31" s="69"/>
      <c r="ADF31" s="69"/>
      <c r="ADG31" s="69"/>
      <c r="ADH31" s="69"/>
      <c r="ADI31" s="69"/>
      <c r="ADJ31" s="69"/>
      <c r="ADK31" s="69"/>
      <c r="ADL31" s="69"/>
      <c r="ADM31" s="69"/>
      <c r="ADN31" s="69"/>
      <c r="ADO31" s="69"/>
      <c r="ADP31" s="69"/>
      <c r="ADQ31" s="69"/>
      <c r="ADR31" s="69"/>
      <c r="ADS31" s="69"/>
      <c r="ADT31" s="69"/>
      <c r="ADU31" s="69"/>
      <c r="ADV31" s="69"/>
      <c r="ADW31" s="69"/>
      <c r="ADX31" s="69"/>
      <c r="ADY31" s="69"/>
      <c r="ADZ31" s="69"/>
      <c r="AEA31" s="69"/>
      <c r="AEB31" s="69"/>
      <c r="AEC31" s="69"/>
      <c r="AED31" s="69"/>
      <c r="AEE31" s="69"/>
      <c r="AEF31" s="69"/>
      <c r="AEG31" s="69"/>
      <c r="AEH31" s="69"/>
      <c r="AEI31" s="69"/>
      <c r="AEJ31" s="69"/>
      <c r="AEK31" s="69"/>
      <c r="AEL31" s="69"/>
      <c r="AEM31" s="69"/>
      <c r="AEN31" s="69"/>
      <c r="AEO31" s="69"/>
      <c r="AEP31" s="69"/>
      <c r="AEQ31" s="69"/>
      <c r="AER31" s="69"/>
      <c r="AES31" s="69"/>
      <c r="AET31" s="69"/>
      <c r="AEU31" s="69"/>
      <c r="AEV31" s="69"/>
      <c r="AEW31" s="69"/>
      <c r="AEX31" s="69"/>
      <c r="AEY31" s="69"/>
      <c r="AEZ31" s="69"/>
      <c r="AFA31" s="69"/>
      <c r="AFB31" s="69"/>
      <c r="AFC31" s="69"/>
      <c r="AFD31" s="69"/>
      <c r="AFE31" s="69"/>
      <c r="AFF31" s="69"/>
      <c r="AFG31" s="69"/>
      <c r="AFH31" s="69"/>
      <c r="AFI31" s="69"/>
      <c r="AFJ31" s="69"/>
      <c r="AFK31" s="69"/>
      <c r="AFL31" s="69"/>
      <c r="AFM31" s="69"/>
      <c r="AFN31" s="69"/>
      <c r="AFO31" s="69"/>
      <c r="AFP31" s="69"/>
      <c r="AFQ31" s="69"/>
      <c r="AFR31" s="69"/>
      <c r="AFS31" s="69"/>
      <c r="AFT31" s="69"/>
      <c r="AFU31" s="69"/>
      <c r="AFV31" s="69"/>
      <c r="AFW31" s="69"/>
      <c r="AFX31" s="69"/>
      <c r="AFY31" s="69"/>
      <c r="AFZ31" s="69"/>
      <c r="AGA31" s="69"/>
      <c r="AGB31" s="69"/>
      <c r="AGC31" s="69"/>
      <c r="AGD31" s="69"/>
      <c r="AGE31" s="69"/>
      <c r="AGF31" s="69"/>
      <c r="AGG31" s="69"/>
      <c r="AGH31" s="69"/>
      <c r="AGI31" s="69"/>
      <c r="AGJ31" s="69"/>
      <c r="AGK31" s="69"/>
      <c r="AGL31" s="69"/>
      <c r="AGM31" s="69"/>
      <c r="AGN31" s="69"/>
      <c r="AGO31" s="69"/>
      <c r="AGP31" s="69"/>
      <c r="AGQ31" s="69"/>
      <c r="AGR31" s="69"/>
      <c r="AGS31" s="69"/>
      <c r="AGT31" s="69"/>
      <c r="AGU31" s="69"/>
      <c r="AGV31" s="69"/>
      <c r="AGW31" s="69"/>
      <c r="AGX31" s="69"/>
      <c r="AGY31" s="69"/>
      <c r="AGZ31" s="69"/>
      <c r="AHA31" s="69"/>
      <c r="AHB31" s="69"/>
      <c r="AHC31" s="69"/>
      <c r="AHD31" s="69"/>
      <c r="AHE31" s="69"/>
      <c r="AHF31" s="69"/>
      <c r="AHG31" s="69"/>
      <c r="AHH31" s="69"/>
      <c r="AHI31" s="69"/>
      <c r="AHJ31" s="69"/>
      <c r="AHK31" s="69"/>
      <c r="AHL31" s="69"/>
      <c r="AHM31" s="69"/>
      <c r="AHN31" s="69"/>
      <c r="AHO31" s="69"/>
      <c r="AHP31" s="69"/>
      <c r="AHQ31" s="69"/>
      <c r="AHR31" s="69"/>
      <c r="AHS31" s="69"/>
      <c r="AHT31" s="69"/>
      <c r="AHU31" s="69"/>
      <c r="AHV31" s="69"/>
      <c r="AHW31" s="69"/>
      <c r="AHX31" s="69"/>
      <c r="AHY31" s="69"/>
      <c r="AHZ31" s="69"/>
      <c r="AIA31" s="69"/>
      <c r="AIB31" s="69"/>
      <c r="AIC31" s="69"/>
      <c r="AID31" s="69"/>
      <c r="AIE31" s="69"/>
      <c r="AIF31" s="69"/>
      <c r="AIG31" s="69"/>
      <c r="AIH31" s="69"/>
      <c r="AII31" s="69"/>
      <c r="AIJ31" s="69"/>
      <c r="AIK31" s="69"/>
      <c r="AIL31" s="69"/>
      <c r="AIM31" s="69"/>
      <c r="AIN31" s="69"/>
      <c r="AIO31" s="69"/>
      <c r="AIP31" s="69"/>
      <c r="AIQ31" s="69"/>
      <c r="AIR31" s="69"/>
      <c r="AIS31" s="69"/>
      <c r="AIT31" s="69"/>
      <c r="AIU31" s="69"/>
      <c r="AIV31" s="69"/>
      <c r="AIW31" s="69"/>
      <c r="AIX31" s="69"/>
      <c r="AIY31" s="69"/>
      <c r="AIZ31" s="69"/>
      <c r="AJA31" s="69"/>
      <c r="AJB31" s="69"/>
      <c r="AJC31" s="69"/>
      <c r="AJD31" s="69"/>
      <c r="AJE31" s="69"/>
      <c r="AJF31" s="69"/>
      <c r="AJG31" s="69"/>
      <c r="AJH31" s="69"/>
      <c r="AJI31" s="69"/>
      <c r="AJJ31" s="69"/>
      <c r="AJK31" s="69"/>
      <c r="AJL31" s="69"/>
      <c r="AJM31" s="69"/>
      <c r="AJN31" s="69"/>
      <c r="AJO31" s="69"/>
      <c r="AJP31" s="69"/>
      <c r="AJQ31" s="69"/>
      <c r="AJR31" s="69"/>
      <c r="AJS31" s="69"/>
      <c r="AJT31" s="69"/>
      <c r="AJU31" s="69"/>
      <c r="AJV31" s="69"/>
      <c r="AJW31" s="69"/>
      <c r="AJX31" s="69"/>
      <c r="AJY31" s="69"/>
      <c r="AJZ31" s="69"/>
      <c r="AKA31" s="69"/>
      <c r="AKB31" s="69"/>
      <c r="AKC31" s="69"/>
      <c r="AKD31" s="69"/>
      <c r="AKE31" s="69"/>
      <c r="AKF31" s="69"/>
      <c r="AKG31" s="69"/>
      <c r="AKH31" s="69"/>
      <c r="AKI31" s="69"/>
      <c r="AKJ31" s="69"/>
      <c r="AKK31" s="69"/>
      <c r="AKL31" s="69"/>
      <c r="AKM31" s="69"/>
      <c r="AKN31" s="69"/>
      <c r="AKO31" s="69"/>
      <c r="AKP31" s="69"/>
      <c r="AKQ31" s="69"/>
      <c r="AKR31" s="69"/>
      <c r="AKS31" s="69"/>
      <c r="AKT31" s="69"/>
      <c r="AKU31" s="69"/>
      <c r="AKV31" s="69"/>
      <c r="AKW31" s="69"/>
      <c r="AKX31" s="69"/>
      <c r="AKY31" s="69"/>
      <c r="AKZ31" s="69"/>
      <c r="ALA31" s="69"/>
      <c r="ALB31" s="69"/>
      <c r="ALC31" s="69"/>
      <c r="ALD31" s="69"/>
      <c r="ALE31" s="69"/>
      <c r="ALF31" s="69"/>
      <c r="ALG31" s="69"/>
      <c r="ALH31" s="69"/>
      <c r="ALI31" s="69"/>
      <c r="ALJ31" s="69"/>
      <c r="ALK31" s="69"/>
      <c r="ALL31" s="69"/>
      <c r="ALM31" s="69"/>
      <c r="ALN31" s="69"/>
      <c r="ALO31" s="69"/>
      <c r="ALP31" s="69"/>
      <c r="ALQ31" s="69"/>
      <c r="ALR31" s="69"/>
      <c r="ALS31" s="69"/>
      <c r="ALT31" s="69"/>
      <c r="ALU31" s="69"/>
      <c r="ALV31" s="69"/>
      <c r="ALW31" s="69"/>
      <c r="ALX31" s="69"/>
      <c r="ALY31" s="69"/>
      <c r="ALZ31" s="69"/>
      <c r="AMA31" s="69"/>
      <c r="AMB31" s="69"/>
      <c r="AMC31" s="69"/>
      <c r="AMD31" s="69"/>
      <c r="AME31" s="69"/>
      <c r="AMF31" s="69"/>
      <c r="AMG31" s="69"/>
      <c r="AMH31" s="69"/>
      <c r="AMI31" s="69"/>
      <c r="AMJ31" s="69"/>
      <c r="AMK31" s="69"/>
      <c r="AML31" s="69"/>
      <c r="AMM31" s="69"/>
      <c r="AMN31" s="69"/>
      <c r="AMO31" s="69"/>
      <c r="AMP31" s="69"/>
      <c r="AMQ31" s="69"/>
      <c r="AMR31" s="69"/>
      <c r="AMS31" s="69"/>
      <c r="AMT31" s="69"/>
      <c r="AMU31" s="69"/>
      <c r="AMV31" s="69"/>
      <c r="AMW31" s="69"/>
      <c r="AMX31" s="69"/>
      <c r="AMY31" s="69"/>
      <c r="AMZ31" s="69"/>
      <c r="ANA31" s="69"/>
      <c r="ANB31" s="69"/>
      <c r="ANC31" s="69"/>
      <c r="AND31" s="69"/>
      <c r="ANE31" s="69"/>
      <c r="ANF31" s="69"/>
      <c r="ANG31" s="69"/>
      <c r="ANH31" s="69"/>
      <c r="ANI31" s="69"/>
      <c r="ANJ31" s="69"/>
      <c r="ANK31" s="69"/>
      <c r="ANL31" s="69"/>
      <c r="ANM31" s="69"/>
      <c r="ANN31" s="69"/>
      <c r="ANO31" s="69"/>
      <c r="ANP31" s="69"/>
      <c r="ANQ31" s="69"/>
      <c r="ANR31" s="69"/>
      <c r="ANS31" s="69"/>
      <c r="ANT31" s="69"/>
      <c r="ANU31" s="69"/>
      <c r="ANV31" s="69"/>
      <c r="ANW31" s="69"/>
      <c r="ANX31" s="69"/>
      <c r="ANY31" s="69"/>
      <c r="ANZ31" s="69"/>
      <c r="AOA31" s="69"/>
      <c r="AOB31" s="69"/>
      <c r="AOC31" s="69"/>
      <c r="AOD31" s="69"/>
      <c r="AOE31" s="69"/>
      <c r="AOF31" s="69"/>
      <c r="AOG31" s="69"/>
      <c r="AOH31" s="69"/>
      <c r="AOI31" s="69"/>
      <c r="AOJ31" s="69"/>
      <c r="AOK31" s="69"/>
      <c r="AOL31" s="69"/>
      <c r="AOM31" s="69"/>
      <c r="AON31" s="69"/>
      <c r="AOO31" s="69"/>
      <c r="AOP31" s="69"/>
      <c r="AOQ31" s="69"/>
      <c r="AOR31" s="69"/>
      <c r="AOS31" s="69"/>
      <c r="AOT31" s="69"/>
      <c r="AOU31" s="69"/>
      <c r="AOV31" s="69"/>
      <c r="AOW31" s="69"/>
      <c r="AOX31" s="69"/>
      <c r="AOY31" s="69"/>
      <c r="AOZ31" s="69"/>
      <c r="APA31" s="69"/>
      <c r="APB31" s="69"/>
      <c r="APC31" s="69"/>
      <c r="APD31" s="69"/>
      <c r="APE31" s="69"/>
      <c r="APF31" s="69"/>
      <c r="APG31" s="69"/>
      <c r="APH31" s="69"/>
      <c r="API31" s="69"/>
      <c r="APJ31" s="69"/>
      <c r="APK31" s="69"/>
      <c r="APL31" s="69"/>
      <c r="APM31" s="69"/>
      <c r="APN31" s="69"/>
      <c r="APO31" s="69"/>
      <c r="APP31" s="69"/>
      <c r="APQ31" s="69"/>
      <c r="APR31" s="69"/>
      <c r="APS31" s="69"/>
      <c r="APT31" s="69"/>
      <c r="APU31" s="69"/>
      <c r="APV31" s="69"/>
      <c r="APW31" s="69"/>
      <c r="APX31" s="69"/>
      <c r="APY31" s="69"/>
      <c r="APZ31" s="69"/>
      <c r="AQA31" s="69"/>
      <c r="AQB31" s="69"/>
      <c r="AQC31" s="69"/>
      <c r="AQD31" s="69"/>
      <c r="AQE31" s="69"/>
      <c r="AQF31" s="69"/>
      <c r="AQG31" s="69"/>
      <c r="AQH31" s="69"/>
      <c r="AQI31" s="69"/>
      <c r="AQJ31" s="69"/>
      <c r="AQK31" s="69"/>
      <c r="AQL31" s="69"/>
      <c r="AQM31" s="69"/>
      <c r="AQN31" s="69"/>
      <c r="AQO31" s="69"/>
      <c r="AQP31" s="69"/>
      <c r="AQQ31" s="69"/>
      <c r="AQR31" s="69"/>
      <c r="AQS31" s="69"/>
      <c r="AQT31" s="69"/>
      <c r="AQU31" s="69"/>
      <c r="AQV31" s="69"/>
      <c r="AQW31" s="69"/>
      <c r="AQX31" s="69"/>
      <c r="AQY31" s="69"/>
      <c r="AQZ31" s="69"/>
      <c r="ARA31" s="69"/>
      <c r="ARB31" s="69"/>
      <c r="ARC31" s="69"/>
      <c r="ARD31" s="69"/>
      <c r="ARE31" s="69"/>
      <c r="ARF31" s="69"/>
      <c r="ARG31" s="69"/>
      <c r="ARH31" s="69"/>
      <c r="ARI31" s="69"/>
      <c r="ARJ31" s="69"/>
      <c r="ARK31" s="69"/>
      <c r="ARL31" s="69"/>
      <c r="ARM31" s="69"/>
      <c r="ARN31" s="69"/>
      <c r="ARO31" s="69"/>
      <c r="ARP31" s="69"/>
      <c r="ARQ31" s="69"/>
      <c r="ARR31" s="69"/>
      <c r="ARS31" s="69"/>
      <c r="ART31" s="69"/>
      <c r="ARU31" s="69"/>
      <c r="ARV31" s="69"/>
      <c r="ARW31" s="69"/>
      <c r="ARX31" s="69"/>
      <c r="ARY31" s="69"/>
      <c r="ARZ31" s="69"/>
      <c r="ASA31" s="69"/>
      <c r="ASB31" s="69"/>
      <c r="ASC31" s="69"/>
      <c r="ASD31" s="69"/>
      <c r="ASE31" s="69"/>
      <c r="ASF31" s="69"/>
      <c r="ASG31" s="69"/>
      <c r="ASH31" s="69"/>
      <c r="ASI31" s="69"/>
      <c r="ASJ31" s="69"/>
      <c r="ASK31" s="69"/>
      <c r="ASL31" s="69"/>
      <c r="ASM31" s="69"/>
      <c r="ASN31" s="69"/>
      <c r="ASO31" s="69"/>
      <c r="ASP31" s="69"/>
      <c r="ASQ31" s="69"/>
      <c r="ASR31" s="69"/>
      <c r="ASS31" s="69"/>
      <c r="AST31" s="69"/>
      <c r="ASU31" s="69"/>
      <c r="ASV31" s="69"/>
      <c r="ASW31" s="69"/>
      <c r="ASX31" s="69"/>
      <c r="ASY31" s="69"/>
      <c r="ASZ31" s="69"/>
      <c r="ATA31" s="69"/>
      <c r="ATB31" s="69"/>
      <c r="ATC31" s="69"/>
      <c r="ATD31" s="69"/>
      <c r="ATE31" s="69"/>
      <c r="ATF31" s="69"/>
      <c r="ATG31" s="69"/>
      <c r="ATH31" s="69"/>
      <c r="ATI31" s="69"/>
      <c r="ATJ31" s="69"/>
      <c r="ATK31" s="69"/>
      <c r="ATL31" s="69"/>
      <c r="ATM31" s="69"/>
      <c r="ATN31" s="69"/>
      <c r="ATO31" s="69"/>
      <c r="ATP31" s="69"/>
      <c r="ATQ31" s="69"/>
      <c r="ATR31" s="69"/>
      <c r="ATS31" s="69"/>
      <c r="ATT31" s="69"/>
      <c r="ATU31" s="69"/>
      <c r="ATV31" s="69"/>
      <c r="ATW31" s="69"/>
      <c r="ATX31" s="69"/>
      <c r="ATY31" s="69"/>
      <c r="ATZ31" s="69"/>
      <c r="AUA31" s="69"/>
      <c r="AUB31" s="69"/>
      <c r="AUC31" s="69"/>
      <c r="AUD31" s="69"/>
      <c r="AUE31" s="69"/>
      <c r="AUF31" s="69"/>
      <c r="AUG31" s="69"/>
      <c r="AUH31" s="69"/>
      <c r="AUI31" s="69"/>
      <c r="AUJ31" s="69"/>
      <c r="AUK31" s="69"/>
      <c r="AUL31" s="69"/>
      <c r="AUM31" s="69"/>
      <c r="AUN31" s="69"/>
      <c r="AUO31" s="69"/>
      <c r="AUP31" s="69"/>
      <c r="AUQ31" s="69"/>
      <c r="AUR31" s="69"/>
      <c r="AUS31" s="69"/>
      <c r="AUT31" s="69"/>
      <c r="AUU31" s="69"/>
      <c r="AUV31" s="69"/>
      <c r="AUW31" s="69"/>
      <c r="AUX31" s="69"/>
      <c r="AUY31" s="69"/>
      <c r="AUZ31" s="69"/>
      <c r="AVA31" s="69"/>
      <c r="AVB31" s="69"/>
      <c r="AVC31" s="69"/>
      <c r="AVD31" s="69"/>
      <c r="AVE31" s="69"/>
      <c r="AVF31" s="69"/>
      <c r="AVG31" s="69"/>
      <c r="AVH31" s="69"/>
      <c r="AVI31" s="69"/>
      <c r="AVJ31" s="69"/>
      <c r="AVK31" s="69"/>
      <c r="AVL31" s="69"/>
      <c r="AVM31" s="69"/>
      <c r="AVN31" s="69"/>
      <c r="AVO31" s="69"/>
      <c r="AVP31" s="69"/>
      <c r="AVQ31" s="69"/>
      <c r="AVR31" s="69"/>
      <c r="AVS31" s="69"/>
      <c r="AVT31" s="69"/>
      <c r="AVU31" s="69"/>
      <c r="AVV31" s="69"/>
      <c r="AVW31" s="69"/>
      <c r="AVX31" s="69"/>
      <c r="AVY31" s="69"/>
      <c r="AVZ31" s="69"/>
      <c r="AWA31" s="69"/>
      <c r="AWB31" s="69"/>
      <c r="AWC31" s="69"/>
      <c r="AWD31" s="69"/>
      <c r="AWE31" s="69"/>
      <c r="AWF31" s="69"/>
      <c r="AWG31" s="69"/>
      <c r="AWH31" s="69"/>
      <c r="AWI31" s="69"/>
      <c r="AWJ31" s="69"/>
      <c r="AWK31" s="69"/>
      <c r="AWL31" s="69"/>
      <c r="AWM31" s="69"/>
      <c r="AWN31" s="69"/>
      <c r="AWO31" s="69"/>
      <c r="AWP31" s="69"/>
      <c r="AWQ31" s="69"/>
      <c r="AWR31" s="69"/>
      <c r="AWS31" s="69"/>
      <c r="AWT31" s="69"/>
      <c r="AWU31" s="69"/>
      <c r="AWV31" s="69"/>
      <c r="AWW31" s="69"/>
      <c r="AWX31" s="69"/>
      <c r="AWY31" s="69"/>
      <c r="AWZ31" s="69"/>
      <c r="AXA31" s="69"/>
      <c r="AXB31" s="69"/>
      <c r="AXC31" s="69"/>
      <c r="AXD31" s="69"/>
      <c r="AXE31" s="69"/>
      <c r="AXF31" s="69"/>
      <c r="AXG31" s="69"/>
      <c r="AXH31" s="69"/>
      <c r="AXI31" s="69"/>
      <c r="AXJ31" s="69"/>
      <c r="AXK31" s="69"/>
      <c r="AXL31" s="69"/>
      <c r="AXM31" s="69"/>
      <c r="AXN31" s="69"/>
      <c r="AXO31" s="69"/>
      <c r="AXP31" s="69"/>
      <c r="AXQ31" s="69"/>
      <c r="AXR31" s="69"/>
      <c r="AXS31" s="69"/>
      <c r="AXT31" s="69"/>
      <c r="AXU31" s="69"/>
      <c r="AXV31" s="69"/>
      <c r="AXW31" s="69"/>
      <c r="AXX31" s="69"/>
      <c r="AXY31" s="69"/>
      <c r="AXZ31" s="69"/>
      <c r="AYA31" s="69"/>
      <c r="AYB31" s="69"/>
      <c r="AYC31" s="69"/>
      <c r="AYD31" s="69"/>
      <c r="AYE31" s="69"/>
      <c r="AYF31" s="69"/>
      <c r="AYG31" s="69"/>
      <c r="AYH31" s="69"/>
      <c r="AYI31" s="69"/>
      <c r="AYJ31" s="69"/>
      <c r="AYK31" s="69"/>
      <c r="AYL31" s="69"/>
      <c r="AYM31" s="69"/>
      <c r="AYN31" s="69"/>
      <c r="AYO31" s="69"/>
      <c r="AYP31" s="69"/>
      <c r="AYQ31" s="69"/>
      <c r="AYR31" s="69"/>
      <c r="AYS31" s="69"/>
      <c r="AYT31" s="69"/>
      <c r="AYU31" s="69"/>
      <c r="AYV31" s="69"/>
      <c r="AYW31" s="69"/>
      <c r="AYX31" s="69"/>
      <c r="AYY31" s="69"/>
      <c r="AYZ31" s="69"/>
      <c r="AZA31" s="69"/>
      <c r="AZB31" s="69"/>
      <c r="AZC31" s="69"/>
      <c r="AZD31" s="69"/>
      <c r="AZE31" s="69"/>
      <c r="AZF31" s="69"/>
      <c r="AZG31" s="69"/>
      <c r="AZH31" s="69"/>
      <c r="AZI31" s="69"/>
      <c r="AZJ31" s="69"/>
      <c r="AZK31" s="69"/>
      <c r="AZL31" s="69"/>
      <c r="AZM31" s="69"/>
      <c r="AZN31" s="69"/>
      <c r="AZO31" s="69"/>
      <c r="AZP31" s="69"/>
      <c r="AZQ31" s="69"/>
      <c r="AZR31" s="69"/>
      <c r="AZS31" s="69"/>
      <c r="AZT31" s="69"/>
      <c r="AZU31" s="69"/>
      <c r="AZV31" s="69"/>
      <c r="AZW31" s="69"/>
      <c r="AZX31" s="69"/>
      <c r="AZY31" s="69"/>
      <c r="AZZ31" s="69"/>
      <c r="BAA31" s="69"/>
      <c r="BAB31" s="69"/>
      <c r="BAC31" s="69"/>
      <c r="BAD31" s="69"/>
      <c r="BAE31" s="69"/>
      <c r="BAF31" s="69"/>
      <c r="BAG31" s="69"/>
      <c r="BAH31" s="69"/>
      <c r="BAI31" s="69"/>
      <c r="BAJ31" s="69"/>
      <c r="BAK31" s="69"/>
      <c r="BAL31" s="69"/>
      <c r="BAM31" s="69"/>
      <c r="BAN31" s="69"/>
      <c r="BAO31" s="69"/>
      <c r="BAP31" s="69"/>
      <c r="BAQ31" s="69"/>
      <c r="BAR31" s="69"/>
      <c r="BAS31" s="69"/>
      <c r="BAT31" s="69"/>
      <c r="BAU31" s="69"/>
      <c r="BAV31" s="69"/>
      <c r="BAW31" s="69"/>
      <c r="BAX31" s="69"/>
      <c r="BAY31" s="69"/>
      <c r="BAZ31" s="69"/>
      <c r="BBA31" s="69"/>
      <c r="BBB31" s="69"/>
      <c r="BBC31" s="69"/>
      <c r="BBD31" s="69"/>
      <c r="BBE31" s="69"/>
      <c r="BBF31" s="69"/>
      <c r="BBG31" s="69"/>
      <c r="BBH31" s="69"/>
      <c r="BBI31" s="69"/>
      <c r="BBJ31" s="69"/>
      <c r="BBK31" s="69"/>
      <c r="BBL31" s="69"/>
      <c r="BBM31" s="69"/>
      <c r="BBN31" s="69"/>
      <c r="BBO31" s="69"/>
      <c r="BBP31" s="69"/>
      <c r="BBQ31" s="69"/>
      <c r="BBR31" s="69"/>
      <c r="BBS31" s="69"/>
      <c r="BBT31" s="69"/>
      <c r="BBU31" s="69"/>
      <c r="BBV31" s="69"/>
      <c r="BBW31" s="69"/>
      <c r="BBX31" s="69"/>
      <c r="BBY31" s="69"/>
      <c r="BBZ31" s="69"/>
      <c r="BCA31" s="69"/>
      <c r="BCB31" s="69"/>
      <c r="BCC31" s="69"/>
      <c r="BCD31" s="69"/>
      <c r="BCE31" s="69"/>
      <c r="BCF31" s="69"/>
      <c r="BCG31" s="69"/>
      <c r="BCH31" s="69"/>
      <c r="BCI31" s="69"/>
      <c r="BCJ31" s="69"/>
      <c r="BCK31" s="69"/>
      <c r="BCL31" s="69"/>
      <c r="BCM31" s="69"/>
      <c r="BCN31" s="69"/>
      <c r="BCO31" s="69"/>
      <c r="BCP31" s="69"/>
      <c r="BCQ31" s="69"/>
      <c r="BCR31" s="69"/>
      <c r="BCS31" s="69"/>
      <c r="BCT31" s="69"/>
      <c r="BCU31" s="69"/>
      <c r="BCV31" s="69"/>
      <c r="BCW31" s="69"/>
      <c r="BCX31" s="69"/>
      <c r="BCY31" s="69"/>
      <c r="BCZ31" s="69"/>
      <c r="BDA31" s="69"/>
      <c r="BDB31" s="69"/>
      <c r="BDC31" s="69"/>
      <c r="BDD31" s="69"/>
      <c r="BDE31" s="69"/>
      <c r="BDF31" s="69"/>
      <c r="BDG31" s="69"/>
      <c r="BDH31" s="69"/>
      <c r="BDI31" s="69"/>
      <c r="BDJ31" s="69"/>
      <c r="BDK31" s="69"/>
      <c r="BDL31" s="69"/>
      <c r="BDM31" s="69"/>
      <c r="BDN31" s="69"/>
      <c r="BDO31" s="69"/>
      <c r="BDP31" s="69"/>
      <c r="BDQ31" s="69"/>
      <c r="BDR31" s="69"/>
      <c r="BDS31" s="69"/>
      <c r="BDT31" s="69"/>
      <c r="BDU31" s="69"/>
      <c r="BDV31" s="69"/>
      <c r="BDW31" s="69"/>
      <c r="BDX31" s="69"/>
      <c r="BDY31" s="69"/>
      <c r="BDZ31" s="69"/>
      <c r="BEA31" s="69"/>
      <c r="BEB31" s="69"/>
      <c r="BEC31" s="69"/>
      <c r="BED31" s="69"/>
      <c r="BEE31" s="69"/>
      <c r="BEF31" s="69"/>
      <c r="BEG31" s="69"/>
      <c r="BEH31" s="69"/>
      <c r="BEI31" s="69"/>
      <c r="BEJ31" s="69"/>
      <c r="BEK31" s="69"/>
      <c r="BEL31" s="69"/>
      <c r="BEM31" s="69"/>
      <c r="BEN31" s="69"/>
      <c r="BEO31" s="69"/>
      <c r="BEP31" s="69"/>
      <c r="BEQ31" s="69"/>
      <c r="BER31" s="69"/>
      <c r="BES31" s="69"/>
      <c r="BET31" s="69"/>
      <c r="BEU31" s="69"/>
      <c r="BEV31" s="69"/>
      <c r="BEW31" s="69"/>
      <c r="BEX31" s="69"/>
      <c r="BEY31" s="69"/>
      <c r="BEZ31" s="69"/>
      <c r="BFA31" s="69"/>
      <c r="BFB31" s="69"/>
      <c r="BFC31" s="69"/>
      <c r="BFD31" s="69"/>
      <c r="BFE31" s="69"/>
      <c r="BFF31" s="69"/>
      <c r="BFG31" s="69"/>
      <c r="BFH31" s="69"/>
      <c r="BFI31" s="69"/>
      <c r="BFJ31" s="69"/>
      <c r="BFK31" s="69"/>
      <c r="BFL31" s="69"/>
      <c r="BFM31" s="69"/>
      <c r="BFN31" s="69"/>
      <c r="BFO31" s="69"/>
      <c r="BFP31" s="69"/>
      <c r="BFQ31" s="69"/>
      <c r="BFR31" s="69"/>
      <c r="BFS31" s="69"/>
      <c r="BFT31" s="69"/>
      <c r="BFU31" s="69"/>
      <c r="BFV31" s="69"/>
      <c r="BFW31" s="69"/>
      <c r="BFX31" s="69"/>
      <c r="BFY31" s="69"/>
      <c r="BFZ31" s="69"/>
      <c r="BGA31" s="69"/>
      <c r="BGB31" s="69"/>
      <c r="BGC31" s="69"/>
      <c r="BGD31" s="69"/>
      <c r="BGE31" s="69"/>
      <c r="BGF31" s="69"/>
      <c r="BGG31" s="69"/>
      <c r="BGH31" s="69"/>
      <c r="BGI31" s="69"/>
      <c r="BGJ31" s="69"/>
      <c r="BGK31" s="69"/>
      <c r="BGL31" s="69"/>
      <c r="BGM31" s="69"/>
      <c r="BGN31" s="69"/>
      <c r="BGO31" s="69"/>
      <c r="BGP31" s="69"/>
      <c r="BGQ31" s="69"/>
      <c r="BGR31" s="69"/>
      <c r="BGS31" s="69"/>
      <c r="BGT31" s="69"/>
      <c r="BGU31" s="69"/>
      <c r="BGV31" s="69"/>
      <c r="BGW31" s="69"/>
      <c r="BGX31" s="69"/>
      <c r="BGY31" s="69"/>
      <c r="BGZ31" s="69"/>
      <c r="BHA31" s="69"/>
      <c r="BHB31" s="69"/>
      <c r="BHC31" s="69"/>
      <c r="BHD31" s="69"/>
      <c r="BHE31" s="69"/>
      <c r="BHF31" s="69"/>
      <c r="BHG31" s="69"/>
      <c r="BHH31" s="69"/>
      <c r="BHI31" s="69"/>
      <c r="BHJ31" s="69"/>
      <c r="BHK31" s="69"/>
      <c r="BHL31" s="69"/>
      <c r="BHM31" s="69"/>
      <c r="BHN31" s="69"/>
      <c r="BHO31" s="69"/>
      <c r="BHP31" s="69"/>
      <c r="BHQ31" s="69"/>
      <c r="BHR31" s="69"/>
      <c r="BHS31" s="69"/>
      <c r="BHT31" s="69"/>
      <c r="BHU31" s="69"/>
      <c r="BHV31" s="69"/>
      <c r="BHW31" s="69"/>
      <c r="BHX31" s="69"/>
      <c r="BHY31" s="69"/>
      <c r="BHZ31" s="69"/>
      <c r="BIA31" s="69"/>
      <c r="BIB31" s="69"/>
      <c r="BIC31" s="69"/>
      <c r="BID31" s="69"/>
      <c r="BIE31" s="69"/>
      <c r="BIF31" s="69"/>
      <c r="BIG31" s="69"/>
      <c r="BIH31" s="69"/>
      <c r="BII31" s="69"/>
      <c r="BIJ31" s="69"/>
      <c r="BIK31" s="69"/>
      <c r="BIL31" s="69"/>
      <c r="BIM31" s="69"/>
      <c r="BIN31" s="69"/>
      <c r="BIO31" s="69"/>
      <c r="BIP31" s="69"/>
      <c r="BIQ31" s="69"/>
      <c r="BIR31" s="69"/>
      <c r="BIS31" s="69"/>
      <c r="BIT31" s="69"/>
      <c r="BIU31" s="69"/>
      <c r="BIV31" s="69"/>
      <c r="BIW31" s="69"/>
      <c r="BIX31" s="69"/>
      <c r="BIY31" s="69"/>
      <c r="BIZ31" s="69"/>
      <c r="BJA31" s="69"/>
      <c r="BJB31" s="69"/>
      <c r="BJC31" s="69"/>
      <c r="BJD31" s="69"/>
      <c r="BJE31" s="69"/>
      <c r="BJF31" s="69"/>
      <c r="BJG31" s="69"/>
      <c r="BJH31" s="69"/>
      <c r="BJI31" s="69"/>
      <c r="BJJ31" s="69"/>
      <c r="BJK31" s="69"/>
      <c r="BJL31" s="69"/>
      <c r="BJM31" s="69"/>
      <c r="BJN31" s="69"/>
      <c r="BJO31" s="69"/>
      <c r="BJP31" s="69"/>
      <c r="BJQ31" s="69"/>
      <c r="BJR31" s="69"/>
      <c r="BJS31" s="69"/>
      <c r="BJT31" s="69"/>
      <c r="BJU31" s="69"/>
      <c r="BJV31" s="69"/>
      <c r="BJW31" s="69"/>
      <c r="BJX31" s="69"/>
      <c r="BJY31" s="69"/>
      <c r="BJZ31" s="69"/>
      <c r="BKA31" s="69"/>
      <c r="BKB31" s="69"/>
      <c r="BKC31" s="69"/>
      <c r="BKD31" s="69"/>
      <c r="BKE31" s="69"/>
      <c r="BKF31" s="69"/>
      <c r="BKG31" s="69"/>
      <c r="BKH31" s="69"/>
      <c r="BKI31" s="69"/>
      <c r="BKJ31" s="69"/>
      <c r="BKK31" s="69"/>
      <c r="BKL31" s="69"/>
      <c r="BKM31" s="69"/>
      <c r="BKN31" s="69"/>
      <c r="BKO31" s="69"/>
      <c r="BKP31" s="69"/>
      <c r="BKQ31" s="69"/>
      <c r="BKR31" s="69"/>
      <c r="BKS31" s="69"/>
      <c r="BKT31" s="69"/>
      <c r="BKU31" s="69"/>
      <c r="BKV31" s="69"/>
      <c r="BKW31" s="69"/>
      <c r="BKX31" s="69"/>
      <c r="BKY31" s="69"/>
      <c r="BKZ31" s="69"/>
      <c r="BLA31" s="69"/>
      <c r="BLB31" s="69"/>
      <c r="BLC31" s="69"/>
      <c r="BLD31" s="69"/>
      <c r="BLE31" s="69"/>
      <c r="BLF31" s="69"/>
      <c r="BLG31" s="69"/>
      <c r="BLH31" s="69"/>
      <c r="BLI31" s="69"/>
      <c r="BLJ31" s="69"/>
      <c r="BLK31" s="69"/>
      <c r="BLL31" s="69"/>
      <c r="BLM31" s="69"/>
      <c r="BLN31" s="69"/>
      <c r="BLO31" s="69"/>
      <c r="BLP31" s="69"/>
      <c r="BLQ31" s="69"/>
      <c r="BLR31" s="69"/>
      <c r="BLS31" s="69"/>
      <c r="BLT31" s="69"/>
      <c r="BLU31" s="69"/>
      <c r="BLV31" s="69"/>
      <c r="BLW31" s="69"/>
      <c r="BLX31" s="69"/>
      <c r="BLY31" s="69"/>
      <c r="BLZ31" s="69"/>
      <c r="BMA31" s="69"/>
      <c r="BMB31" s="69"/>
      <c r="BMC31" s="69"/>
      <c r="BMD31" s="69"/>
      <c r="BME31" s="69"/>
      <c r="BMF31" s="69"/>
      <c r="BMG31" s="69"/>
      <c r="BMH31" s="69"/>
      <c r="BMI31" s="69"/>
      <c r="BMJ31" s="69"/>
      <c r="BMK31" s="69"/>
      <c r="BML31" s="69"/>
      <c r="BMM31" s="69"/>
      <c r="BMN31" s="69"/>
      <c r="BMO31" s="69"/>
      <c r="BMP31" s="69"/>
      <c r="BMQ31" s="69"/>
      <c r="BMR31" s="69"/>
      <c r="BMS31" s="69"/>
      <c r="BMT31" s="69"/>
      <c r="BMU31" s="69"/>
      <c r="BMV31" s="69"/>
      <c r="BMW31" s="69"/>
      <c r="BMX31" s="69"/>
      <c r="BMY31" s="69"/>
      <c r="BMZ31" s="69"/>
      <c r="BNA31" s="69"/>
      <c r="BNB31" s="69"/>
      <c r="BNC31" s="69"/>
      <c r="BND31" s="69"/>
      <c r="BNE31" s="69"/>
      <c r="BNF31" s="69"/>
      <c r="BNG31" s="69"/>
      <c r="BNH31" s="69"/>
      <c r="BNI31" s="69"/>
      <c r="BNJ31" s="69"/>
      <c r="BNK31" s="69"/>
      <c r="BNL31" s="69"/>
      <c r="BNM31" s="69"/>
      <c r="BNN31" s="69"/>
      <c r="BNO31" s="69"/>
      <c r="BNP31" s="69"/>
      <c r="BNQ31" s="69"/>
      <c r="BNR31" s="69"/>
      <c r="BNS31" s="69"/>
      <c r="BNT31" s="69"/>
      <c r="BNU31" s="69"/>
      <c r="BNV31" s="69"/>
      <c r="BNW31" s="69"/>
      <c r="BNX31" s="69"/>
      <c r="BNY31" s="69"/>
      <c r="BNZ31" s="69"/>
      <c r="BOA31" s="69"/>
      <c r="BOB31" s="69"/>
      <c r="BOC31" s="69"/>
      <c r="BOD31" s="69"/>
      <c r="BOE31" s="69"/>
      <c r="BOF31" s="69"/>
      <c r="BOG31" s="69"/>
      <c r="BOH31" s="69"/>
      <c r="BOI31" s="69"/>
      <c r="BOJ31" s="69"/>
      <c r="BOK31" s="69"/>
      <c r="BOL31" s="69"/>
      <c r="BOM31" s="69"/>
      <c r="BON31" s="69"/>
      <c r="BOO31" s="69"/>
      <c r="BOP31" s="69"/>
      <c r="BOQ31" s="69"/>
      <c r="BOR31" s="69"/>
      <c r="BOS31" s="69"/>
      <c r="BOT31" s="69"/>
      <c r="BOU31" s="69"/>
      <c r="BOV31" s="69"/>
      <c r="BOW31" s="69"/>
      <c r="BOX31" s="69"/>
      <c r="BOY31" s="69"/>
      <c r="BOZ31" s="69"/>
      <c r="BPA31" s="69"/>
      <c r="BPB31" s="69"/>
      <c r="BPC31" s="69"/>
      <c r="BPD31" s="69"/>
      <c r="BPE31" s="69"/>
      <c r="BPF31" s="69"/>
      <c r="BPG31" s="69"/>
      <c r="BPH31" s="69"/>
      <c r="BPI31" s="69"/>
      <c r="BPJ31" s="69"/>
      <c r="BPK31" s="69"/>
      <c r="BPL31" s="69"/>
      <c r="BPM31" s="69"/>
      <c r="BPN31" s="69"/>
      <c r="BPO31" s="69"/>
      <c r="BPP31" s="69"/>
      <c r="BPQ31" s="69"/>
      <c r="BPR31" s="69"/>
      <c r="BPS31" s="69"/>
      <c r="BPT31" s="69"/>
      <c r="BPU31" s="69"/>
      <c r="BPV31" s="69"/>
      <c r="BPW31" s="69"/>
      <c r="BPX31" s="69"/>
      <c r="BPY31" s="69"/>
      <c r="BPZ31" s="69"/>
      <c r="BQA31" s="69"/>
      <c r="BQB31" s="69"/>
      <c r="BQC31" s="69"/>
      <c r="BQD31" s="69"/>
      <c r="BQE31" s="69"/>
      <c r="BQF31" s="69"/>
      <c r="BQG31" s="69"/>
      <c r="BQH31" s="69"/>
      <c r="BQI31" s="69"/>
      <c r="BQJ31" s="69"/>
      <c r="BQK31" s="69"/>
      <c r="BQL31" s="69"/>
      <c r="BQM31" s="69"/>
      <c r="BQN31" s="69"/>
      <c r="BQO31" s="69"/>
      <c r="BQP31" s="69"/>
      <c r="BQQ31" s="69"/>
      <c r="BQR31" s="69"/>
      <c r="BQS31" s="69"/>
      <c r="BQT31" s="69"/>
      <c r="BQU31" s="69"/>
      <c r="BQV31" s="69"/>
      <c r="BQW31" s="69"/>
      <c r="BQX31" s="69"/>
      <c r="BQY31" s="69"/>
      <c r="BQZ31" s="69"/>
      <c r="BRA31" s="69"/>
      <c r="BRB31" s="69"/>
      <c r="BRC31" s="69"/>
      <c r="BRD31" s="69"/>
      <c r="BRE31" s="69"/>
      <c r="BRF31" s="69"/>
      <c r="BRG31" s="69"/>
      <c r="BRH31" s="69"/>
      <c r="BRI31" s="69"/>
      <c r="BRJ31" s="69"/>
      <c r="BRK31" s="69"/>
      <c r="BRL31" s="69"/>
      <c r="BRM31" s="69"/>
      <c r="BRN31" s="69"/>
      <c r="BRO31" s="69"/>
      <c r="BRP31" s="69"/>
      <c r="BRQ31" s="69"/>
      <c r="BRR31" s="69"/>
      <c r="BRS31" s="69"/>
      <c r="BRT31" s="69"/>
      <c r="BRU31" s="69"/>
      <c r="BRV31" s="69"/>
      <c r="BRW31" s="69"/>
      <c r="BRX31" s="69"/>
      <c r="BRY31" s="69"/>
      <c r="BRZ31" s="69"/>
      <c r="BSA31" s="69"/>
      <c r="BSB31" s="69"/>
      <c r="BSC31" s="69"/>
      <c r="BSD31" s="69"/>
      <c r="BSE31" s="69"/>
      <c r="BSF31" s="69"/>
      <c r="BSG31" s="69"/>
      <c r="BSH31" s="69"/>
      <c r="BSI31" s="69"/>
      <c r="BSJ31" s="69"/>
      <c r="BSK31" s="69"/>
      <c r="BSL31" s="69"/>
      <c r="BSM31" s="69"/>
      <c r="BSN31" s="69"/>
      <c r="BSO31" s="69"/>
      <c r="BSP31" s="69"/>
      <c r="BSQ31" s="69"/>
      <c r="BSR31" s="69"/>
      <c r="BSS31" s="69"/>
      <c r="BST31" s="69"/>
      <c r="BSU31" s="69"/>
      <c r="BSV31" s="69"/>
      <c r="BSW31" s="69"/>
      <c r="BSX31" s="69"/>
      <c r="BSY31" s="69"/>
      <c r="BSZ31" s="69"/>
      <c r="BTA31" s="69"/>
      <c r="BTB31" s="69"/>
      <c r="BTC31" s="69"/>
      <c r="BTD31" s="69"/>
      <c r="BTE31" s="69"/>
      <c r="BTF31" s="69"/>
      <c r="BTG31" s="69"/>
      <c r="BTH31" s="69"/>
      <c r="BTI31" s="69"/>
      <c r="BTJ31" s="69"/>
      <c r="BTK31" s="69"/>
      <c r="BTL31" s="69"/>
      <c r="BTM31" s="69"/>
      <c r="BTN31" s="69"/>
      <c r="BTO31" s="69"/>
      <c r="BTP31" s="69"/>
      <c r="BTQ31" s="69"/>
      <c r="BTR31" s="69"/>
      <c r="BTS31" s="69"/>
      <c r="BTT31" s="69"/>
      <c r="BTU31" s="69"/>
      <c r="BTV31" s="69"/>
      <c r="BTW31" s="69"/>
      <c r="BTX31" s="69"/>
      <c r="BTY31" s="69"/>
      <c r="BTZ31" s="69"/>
      <c r="BUA31" s="69"/>
      <c r="BUB31" s="69"/>
      <c r="BUC31" s="69"/>
      <c r="BUD31" s="69"/>
      <c r="BUE31" s="69"/>
      <c r="BUF31" s="69"/>
      <c r="BUG31" s="69"/>
      <c r="BUH31" s="69"/>
      <c r="BUI31" s="69"/>
      <c r="BUJ31" s="69"/>
      <c r="BUK31" s="69"/>
      <c r="BUL31" s="69"/>
      <c r="BUM31" s="69"/>
      <c r="BUN31" s="69"/>
      <c r="BUO31" s="69"/>
      <c r="BUP31" s="69"/>
      <c r="BUQ31" s="69"/>
      <c r="BUR31" s="69"/>
      <c r="BUS31" s="69"/>
      <c r="BUT31" s="69"/>
      <c r="BUU31" s="69"/>
      <c r="BUV31" s="69"/>
      <c r="BUW31" s="69"/>
      <c r="BUX31" s="69"/>
      <c r="BUY31" s="69"/>
      <c r="BUZ31" s="69"/>
      <c r="BVA31" s="69"/>
      <c r="BVB31" s="69"/>
      <c r="BVC31" s="69"/>
      <c r="BVD31" s="69"/>
      <c r="BVE31" s="69"/>
      <c r="BVF31" s="69"/>
      <c r="BVG31" s="69"/>
      <c r="BVH31" s="69"/>
      <c r="BVI31" s="69"/>
      <c r="BVJ31" s="69"/>
      <c r="BVK31" s="69"/>
      <c r="BVL31" s="69"/>
      <c r="BVM31" s="69"/>
      <c r="BVN31" s="69"/>
      <c r="BVO31" s="69"/>
      <c r="BVP31" s="69"/>
      <c r="BVQ31" s="69"/>
      <c r="BVR31" s="69"/>
      <c r="BVS31" s="69"/>
      <c r="BVT31" s="69"/>
      <c r="BVU31" s="69"/>
      <c r="BVV31" s="69"/>
      <c r="BVW31" s="69"/>
      <c r="BVX31" s="69"/>
      <c r="BVY31" s="69"/>
      <c r="BVZ31" s="69"/>
      <c r="BWA31" s="69"/>
      <c r="BWB31" s="69"/>
      <c r="BWC31" s="69"/>
      <c r="BWD31" s="69"/>
      <c r="BWE31" s="69"/>
      <c r="BWF31" s="69"/>
      <c r="BWG31" s="69"/>
      <c r="BWH31" s="69"/>
      <c r="BWI31" s="69"/>
      <c r="BWJ31" s="69"/>
      <c r="BWK31" s="69"/>
      <c r="BWL31" s="69"/>
      <c r="BWM31" s="69"/>
      <c r="BWN31" s="69"/>
      <c r="BWO31" s="69"/>
      <c r="BWP31" s="69"/>
      <c r="BWQ31" s="69"/>
      <c r="BWR31" s="69"/>
      <c r="BWS31" s="69"/>
      <c r="BWT31" s="69"/>
      <c r="BWU31" s="69"/>
      <c r="BWV31" s="69"/>
      <c r="BWW31" s="69"/>
      <c r="BWX31" s="69"/>
      <c r="BWY31" s="69"/>
      <c r="BWZ31" s="69"/>
      <c r="BXA31" s="69"/>
      <c r="BXB31" s="69"/>
      <c r="BXC31" s="69"/>
      <c r="BXD31" s="69"/>
      <c r="BXE31" s="69"/>
      <c r="BXF31" s="69"/>
      <c r="BXG31" s="69"/>
      <c r="BXH31" s="69"/>
      <c r="BXI31" s="69"/>
      <c r="BXJ31" s="69"/>
      <c r="BXK31" s="69"/>
      <c r="BXL31" s="69"/>
      <c r="BXM31" s="69"/>
      <c r="BXN31" s="69"/>
      <c r="BXO31" s="69"/>
      <c r="BXP31" s="69"/>
      <c r="BXQ31" s="69"/>
      <c r="BXR31" s="69"/>
      <c r="BXS31" s="69"/>
      <c r="BXT31" s="69"/>
      <c r="BXU31" s="69"/>
      <c r="BXV31" s="69"/>
      <c r="BXW31" s="69"/>
      <c r="BXX31" s="69"/>
      <c r="BXY31" s="69"/>
      <c r="BXZ31" s="69"/>
      <c r="BYA31" s="69"/>
      <c r="BYB31" s="69"/>
      <c r="BYC31" s="69"/>
      <c r="BYD31" s="69"/>
      <c r="BYE31" s="69"/>
      <c r="BYF31" s="69"/>
      <c r="BYG31" s="69"/>
      <c r="BYH31" s="69"/>
      <c r="BYI31" s="69"/>
      <c r="BYJ31" s="69"/>
      <c r="BYK31" s="69"/>
      <c r="BYL31" s="69"/>
      <c r="BYM31" s="69"/>
      <c r="BYN31" s="69"/>
      <c r="BYO31" s="69"/>
      <c r="BYP31" s="69"/>
      <c r="BYQ31" s="69"/>
      <c r="BYR31" s="69"/>
      <c r="BYS31" s="69"/>
      <c r="BYT31" s="69"/>
      <c r="BYU31" s="69"/>
      <c r="BYV31" s="69"/>
      <c r="BYW31" s="69"/>
      <c r="BYX31" s="69"/>
      <c r="BYY31" s="69"/>
      <c r="BYZ31" s="69"/>
      <c r="BZA31" s="69"/>
      <c r="BZB31" s="69"/>
      <c r="BZC31" s="69"/>
      <c r="BZD31" s="69"/>
      <c r="BZE31" s="69"/>
      <c r="BZF31" s="69"/>
      <c r="BZG31" s="69"/>
      <c r="BZH31" s="69"/>
      <c r="BZI31" s="69"/>
      <c r="BZJ31" s="69"/>
      <c r="BZK31" s="69"/>
      <c r="BZL31" s="69"/>
      <c r="BZM31" s="69"/>
      <c r="BZN31" s="69"/>
      <c r="BZO31" s="69"/>
      <c r="BZP31" s="69"/>
      <c r="BZQ31" s="69"/>
      <c r="BZR31" s="69"/>
      <c r="BZS31" s="69"/>
      <c r="BZT31" s="69"/>
      <c r="BZU31" s="69"/>
      <c r="BZV31" s="69"/>
      <c r="BZW31" s="69"/>
      <c r="BZX31" s="69"/>
      <c r="BZY31" s="69"/>
      <c r="BZZ31" s="69"/>
      <c r="CAA31" s="69"/>
      <c r="CAB31" s="69"/>
      <c r="CAC31" s="69"/>
      <c r="CAD31" s="69"/>
      <c r="CAE31" s="69"/>
      <c r="CAF31" s="69"/>
      <c r="CAG31" s="69"/>
      <c r="CAH31" s="69"/>
      <c r="CAI31" s="69"/>
      <c r="CAJ31" s="69"/>
      <c r="CAK31" s="69"/>
      <c r="CAL31" s="69"/>
      <c r="CAM31" s="69"/>
      <c r="CAN31" s="69"/>
      <c r="CAO31" s="69"/>
      <c r="CAP31" s="69"/>
      <c r="CAQ31" s="69"/>
      <c r="CAR31" s="69"/>
      <c r="CAS31" s="69"/>
      <c r="CAT31" s="69"/>
      <c r="CAU31" s="69"/>
      <c r="CAV31" s="69"/>
      <c r="CAW31" s="69"/>
      <c r="CAX31" s="69"/>
      <c r="CAY31" s="69"/>
      <c r="CAZ31" s="69"/>
      <c r="CBA31" s="69"/>
      <c r="CBB31" s="69"/>
      <c r="CBC31" s="69"/>
      <c r="CBD31" s="69"/>
      <c r="CBE31" s="69"/>
      <c r="CBF31" s="69"/>
      <c r="CBG31" s="69"/>
      <c r="CBH31" s="69"/>
      <c r="CBI31" s="69"/>
      <c r="CBJ31" s="69"/>
      <c r="CBK31" s="69"/>
      <c r="CBL31" s="69"/>
      <c r="CBM31" s="69"/>
      <c r="CBN31" s="69"/>
      <c r="CBO31" s="69"/>
      <c r="CBP31" s="69"/>
      <c r="CBQ31" s="69"/>
      <c r="CBR31" s="69"/>
      <c r="CBS31" s="69"/>
      <c r="CBT31" s="69"/>
      <c r="CBU31" s="69"/>
      <c r="CBV31" s="69"/>
      <c r="CBW31" s="69"/>
      <c r="CBX31" s="69"/>
      <c r="CBY31" s="69"/>
      <c r="CBZ31" s="69"/>
      <c r="CCA31" s="69"/>
      <c r="CCB31" s="69"/>
      <c r="CCC31" s="69"/>
      <c r="CCD31" s="69"/>
      <c r="CCE31" s="69"/>
      <c r="CCF31" s="69"/>
      <c r="CCG31" s="69"/>
      <c r="CCH31" s="69"/>
      <c r="CCI31" s="69"/>
      <c r="CCJ31" s="69"/>
      <c r="CCK31" s="69"/>
      <c r="CCL31" s="69"/>
      <c r="CCM31" s="69"/>
      <c r="CCN31" s="69"/>
      <c r="CCO31" s="69"/>
      <c r="CCP31" s="69"/>
      <c r="CCQ31" s="69"/>
      <c r="CCR31" s="69"/>
      <c r="CCS31" s="69"/>
      <c r="CCT31" s="69"/>
      <c r="CCU31" s="69"/>
      <c r="CCV31" s="69"/>
      <c r="CCW31" s="69"/>
      <c r="CCX31" s="69"/>
      <c r="CCY31" s="69"/>
      <c r="CCZ31" s="69"/>
      <c r="CDA31" s="69"/>
      <c r="CDB31" s="69"/>
      <c r="CDC31" s="69"/>
      <c r="CDD31" s="69"/>
      <c r="CDE31" s="69"/>
      <c r="CDF31" s="69"/>
      <c r="CDG31" s="69"/>
      <c r="CDH31" s="69"/>
      <c r="CDI31" s="69"/>
      <c r="CDJ31" s="69"/>
      <c r="CDK31" s="69"/>
      <c r="CDL31" s="69"/>
      <c r="CDM31" s="69"/>
      <c r="CDN31" s="69"/>
      <c r="CDO31" s="69"/>
      <c r="CDP31" s="69"/>
      <c r="CDQ31" s="69"/>
      <c r="CDR31" s="69"/>
      <c r="CDS31" s="69"/>
      <c r="CDT31" s="69"/>
      <c r="CDU31" s="69"/>
      <c r="CDV31" s="69"/>
      <c r="CDW31" s="69"/>
      <c r="CDX31" s="69"/>
      <c r="CDY31" s="69"/>
      <c r="CDZ31" s="69"/>
      <c r="CEA31" s="69"/>
      <c r="CEB31" s="69"/>
      <c r="CEC31" s="69"/>
      <c r="CED31" s="69"/>
      <c r="CEE31" s="69"/>
      <c r="CEF31" s="69"/>
      <c r="CEG31" s="69"/>
      <c r="CEH31" s="69"/>
      <c r="CEI31" s="69"/>
      <c r="CEJ31" s="69"/>
      <c r="CEK31" s="69"/>
      <c r="CEL31" s="69"/>
      <c r="CEM31" s="69"/>
      <c r="CEN31" s="69"/>
      <c r="CEO31" s="69"/>
      <c r="CEP31" s="69"/>
      <c r="CEQ31" s="69"/>
      <c r="CER31" s="69"/>
      <c r="CES31" s="69"/>
      <c r="CET31" s="69"/>
      <c r="CEU31" s="69"/>
      <c r="CEV31" s="69"/>
      <c r="CEW31" s="69"/>
      <c r="CEX31" s="69"/>
      <c r="CEY31" s="69"/>
      <c r="CEZ31" s="69"/>
      <c r="CFA31" s="69"/>
      <c r="CFB31" s="69"/>
      <c r="CFC31" s="69"/>
      <c r="CFD31" s="69"/>
      <c r="CFE31" s="69"/>
      <c r="CFF31" s="69"/>
      <c r="CFG31" s="69"/>
      <c r="CFH31" s="69"/>
      <c r="CFI31" s="69"/>
      <c r="CFJ31" s="69"/>
      <c r="CFK31" s="69"/>
      <c r="CFL31" s="69"/>
      <c r="CFM31" s="69"/>
      <c r="CFN31" s="69"/>
      <c r="CFO31" s="69"/>
      <c r="CFP31" s="69"/>
      <c r="CFQ31" s="69"/>
      <c r="CFR31" s="69"/>
      <c r="CFS31" s="69"/>
      <c r="CFT31" s="69"/>
      <c r="CFU31" s="69"/>
      <c r="CFV31" s="69"/>
      <c r="CFW31" s="69"/>
      <c r="CFX31" s="69"/>
      <c r="CFY31" s="69"/>
      <c r="CFZ31" s="69"/>
      <c r="CGA31" s="69"/>
      <c r="CGB31" s="69"/>
      <c r="CGC31" s="69"/>
      <c r="CGD31" s="69"/>
      <c r="CGE31" s="69"/>
      <c r="CGF31" s="69"/>
      <c r="CGG31" s="69"/>
      <c r="CGH31" s="69"/>
      <c r="CGI31" s="69"/>
      <c r="CGJ31" s="69"/>
      <c r="CGK31" s="69"/>
      <c r="CGL31" s="69"/>
      <c r="CGM31" s="69"/>
      <c r="CGN31" s="69"/>
      <c r="CGO31" s="69"/>
      <c r="CGP31" s="69"/>
      <c r="CGQ31" s="69"/>
      <c r="CGR31" s="69"/>
      <c r="CGS31" s="69"/>
      <c r="CGT31" s="69"/>
      <c r="CGU31" s="69"/>
      <c r="CGV31" s="69"/>
      <c r="CGW31" s="69"/>
      <c r="CGX31" s="69"/>
      <c r="CGY31" s="69"/>
      <c r="CGZ31" s="69"/>
      <c r="CHA31" s="69"/>
      <c r="CHB31" s="69"/>
      <c r="CHC31" s="69"/>
      <c r="CHD31" s="69"/>
      <c r="CHE31" s="69"/>
      <c r="CHF31" s="69"/>
      <c r="CHG31" s="69"/>
      <c r="CHH31" s="69"/>
      <c r="CHI31" s="69"/>
      <c r="CHJ31" s="69"/>
      <c r="CHK31" s="69"/>
      <c r="CHL31" s="69"/>
      <c r="CHM31" s="69"/>
      <c r="CHN31" s="69"/>
      <c r="CHO31" s="69"/>
      <c r="CHP31" s="69"/>
      <c r="CHQ31" s="69"/>
      <c r="CHR31" s="69"/>
      <c r="CHS31" s="69"/>
      <c r="CHT31" s="69"/>
      <c r="CHU31" s="69"/>
      <c r="CHV31" s="69"/>
      <c r="CHW31" s="69"/>
      <c r="CHX31" s="69"/>
      <c r="CHY31" s="69"/>
      <c r="CHZ31" s="69"/>
      <c r="CIA31" s="69"/>
      <c r="CIB31" s="69"/>
      <c r="CIC31" s="69"/>
      <c r="CID31" s="69"/>
      <c r="CIE31" s="69"/>
      <c r="CIF31" s="69"/>
      <c r="CIG31" s="69"/>
      <c r="CIH31" s="69"/>
      <c r="CII31" s="69"/>
      <c r="CIJ31" s="69"/>
      <c r="CIK31" s="69"/>
      <c r="CIL31" s="69"/>
      <c r="CIM31" s="69"/>
      <c r="CIN31" s="69"/>
      <c r="CIO31" s="69"/>
      <c r="CIP31" s="69"/>
      <c r="CIQ31" s="69"/>
      <c r="CIR31" s="69"/>
      <c r="CIS31" s="69"/>
      <c r="CIT31" s="69"/>
      <c r="CIU31" s="69"/>
      <c r="CIV31" s="69"/>
      <c r="CIW31" s="69"/>
      <c r="CIX31" s="69"/>
      <c r="CIY31" s="69"/>
      <c r="CIZ31" s="69"/>
      <c r="CJA31" s="69"/>
      <c r="CJB31" s="69"/>
      <c r="CJC31" s="69"/>
      <c r="CJD31" s="69"/>
      <c r="CJE31" s="69"/>
      <c r="CJF31" s="69"/>
      <c r="CJG31" s="69"/>
      <c r="CJH31" s="69"/>
      <c r="CJI31" s="69"/>
      <c r="CJJ31" s="69"/>
      <c r="CJK31" s="69"/>
      <c r="CJL31" s="69"/>
      <c r="CJM31" s="69"/>
      <c r="CJN31" s="69"/>
      <c r="CJO31" s="69"/>
      <c r="CJP31" s="69"/>
      <c r="CJQ31" s="69"/>
      <c r="CJR31" s="69"/>
      <c r="CJS31" s="69"/>
      <c r="CJT31" s="69"/>
      <c r="CJU31" s="69"/>
      <c r="CJV31" s="69"/>
      <c r="CJW31" s="69"/>
      <c r="CJX31" s="69"/>
      <c r="CJY31" s="69"/>
      <c r="CJZ31" s="69"/>
      <c r="CKA31" s="69"/>
      <c r="CKB31" s="69"/>
      <c r="CKC31" s="69"/>
      <c r="CKD31" s="69"/>
      <c r="CKE31" s="69"/>
      <c r="CKF31" s="69"/>
      <c r="CKG31" s="69"/>
      <c r="CKH31" s="69"/>
      <c r="CKI31" s="69"/>
      <c r="CKJ31" s="69"/>
      <c r="CKK31" s="69"/>
      <c r="CKL31" s="69"/>
      <c r="CKM31" s="69"/>
      <c r="CKN31" s="69"/>
      <c r="CKO31" s="69"/>
      <c r="CKP31" s="69"/>
      <c r="CKQ31" s="69"/>
      <c r="CKR31" s="69"/>
      <c r="CKS31" s="69"/>
      <c r="CKT31" s="69"/>
      <c r="CKU31" s="69"/>
      <c r="CKV31" s="69"/>
      <c r="CKW31" s="69"/>
      <c r="CKX31" s="69"/>
      <c r="CKY31" s="69"/>
      <c r="CKZ31" s="69"/>
      <c r="CLA31" s="69"/>
      <c r="CLB31" s="69"/>
      <c r="CLC31" s="69"/>
      <c r="CLD31" s="69"/>
      <c r="CLE31" s="69"/>
      <c r="CLF31" s="69"/>
      <c r="CLG31" s="69"/>
      <c r="CLH31" s="69"/>
      <c r="CLI31" s="69"/>
      <c r="CLJ31" s="69"/>
      <c r="CLK31" s="69"/>
      <c r="CLL31" s="69"/>
      <c r="CLM31" s="69"/>
      <c r="CLN31" s="69"/>
      <c r="CLO31" s="69"/>
      <c r="CLP31" s="69"/>
      <c r="CLQ31" s="69"/>
      <c r="CLR31" s="69"/>
      <c r="CLS31" s="69"/>
      <c r="CLT31" s="69"/>
      <c r="CLU31" s="69"/>
      <c r="CLV31" s="69"/>
      <c r="CLW31" s="69"/>
      <c r="CLX31" s="69"/>
      <c r="CLY31" s="69"/>
      <c r="CLZ31" s="69"/>
      <c r="CMA31" s="69"/>
      <c r="CMB31" s="69"/>
      <c r="CMC31" s="69"/>
      <c r="CMD31" s="69"/>
      <c r="CME31" s="69"/>
      <c r="CMF31" s="69"/>
      <c r="CMG31" s="69"/>
      <c r="CMH31" s="69"/>
      <c r="CMI31" s="69"/>
      <c r="CMJ31" s="69"/>
      <c r="CMK31" s="69"/>
      <c r="CML31" s="69"/>
      <c r="CMM31" s="69"/>
      <c r="CMN31" s="69"/>
      <c r="CMO31" s="69"/>
      <c r="CMP31" s="69"/>
      <c r="CMQ31" s="69"/>
      <c r="CMR31" s="69"/>
      <c r="CMS31" s="69"/>
      <c r="CMT31" s="69"/>
      <c r="CMU31" s="69"/>
      <c r="CMV31" s="69"/>
      <c r="CMW31" s="69"/>
      <c r="CMX31" s="69"/>
      <c r="CMY31" s="69"/>
      <c r="CMZ31" s="69"/>
      <c r="CNA31" s="69"/>
      <c r="CNB31" s="69"/>
      <c r="CNC31" s="69"/>
      <c r="CND31" s="69"/>
      <c r="CNE31" s="69"/>
      <c r="CNF31" s="69"/>
      <c r="CNG31" s="69"/>
      <c r="CNH31" s="69"/>
      <c r="CNI31" s="69"/>
      <c r="CNJ31" s="69"/>
      <c r="CNK31" s="69"/>
      <c r="CNL31" s="69"/>
      <c r="CNM31" s="69"/>
      <c r="CNN31" s="69"/>
      <c r="CNO31" s="69"/>
      <c r="CNP31" s="69"/>
      <c r="CNQ31" s="69"/>
      <c r="CNR31" s="69"/>
      <c r="CNS31" s="69"/>
      <c r="CNT31" s="69"/>
      <c r="CNU31" s="69"/>
      <c r="CNV31" s="69"/>
      <c r="CNW31" s="69"/>
      <c r="CNX31" s="69"/>
      <c r="CNY31" s="69"/>
      <c r="CNZ31" s="69"/>
      <c r="COA31" s="69"/>
      <c r="COB31" s="69"/>
      <c r="COC31" s="69"/>
      <c r="COD31" s="69"/>
      <c r="COE31" s="69"/>
      <c r="COF31" s="69"/>
      <c r="COG31" s="69"/>
      <c r="COH31" s="69"/>
      <c r="COI31" s="69"/>
      <c r="COJ31" s="69"/>
      <c r="COK31" s="69"/>
      <c r="COL31" s="69"/>
      <c r="COM31" s="69"/>
      <c r="CON31" s="69"/>
      <c r="COO31" s="69"/>
      <c r="COP31" s="69"/>
      <c r="COQ31" s="69"/>
      <c r="COR31" s="69"/>
      <c r="COS31" s="69"/>
      <c r="COT31" s="69"/>
      <c r="COU31" s="69"/>
      <c r="COV31" s="69"/>
      <c r="COW31" s="69"/>
      <c r="COX31" s="69"/>
      <c r="COY31" s="69"/>
      <c r="COZ31" s="69"/>
      <c r="CPA31" s="69"/>
      <c r="CPB31" s="69"/>
      <c r="CPC31" s="69"/>
      <c r="CPD31" s="69"/>
      <c r="CPE31" s="69"/>
      <c r="CPF31" s="69"/>
      <c r="CPG31" s="69"/>
      <c r="CPH31" s="69"/>
      <c r="CPI31" s="69"/>
      <c r="CPJ31" s="69"/>
      <c r="CPK31" s="69"/>
      <c r="CPL31" s="69"/>
      <c r="CPM31" s="69"/>
      <c r="CPN31" s="69"/>
      <c r="CPO31" s="69"/>
      <c r="CPP31" s="69"/>
      <c r="CPQ31" s="69"/>
      <c r="CPR31" s="69"/>
      <c r="CPS31" s="69"/>
      <c r="CPT31" s="69"/>
      <c r="CPU31" s="69"/>
      <c r="CPV31" s="69"/>
      <c r="CPW31" s="69"/>
      <c r="CPX31" s="69"/>
      <c r="CPY31" s="69"/>
      <c r="CPZ31" s="69"/>
      <c r="CQA31" s="69"/>
      <c r="CQB31" s="69"/>
      <c r="CQC31" s="69"/>
      <c r="CQD31" s="69"/>
      <c r="CQE31" s="69"/>
      <c r="CQF31" s="69"/>
      <c r="CQG31" s="69"/>
      <c r="CQH31" s="69"/>
      <c r="CQI31" s="69"/>
      <c r="CQJ31" s="69"/>
      <c r="CQK31" s="69"/>
      <c r="CQL31" s="69"/>
      <c r="CQM31" s="69"/>
      <c r="CQN31" s="69"/>
      <c r="CQO31" s="69"/>
      <c r="CQP31" s="69"/>
      <c r="CQQ31" s="69"/>
      <c r="CQR31" s="69"/>
      <c r="CQS31" s="69"/>
      <c r="CQT31" s="69"/>
      <c r="CQU31" s="69"/>
      <c r="CQV31" s="69"/>
      <c r="CQW31" s="69"/>
      <c r="CQX31" s="69"/>
      <c r="CQY31" s="69"/>
      <c r="CQZ31" s="69"/>
      <c r="CRA31" s="69"/>
      <c r="CRB31" s="69"/>
      <c r="CRC31" s="69"/>
      <c r="CRD31" s="69"/>
      <c r="CRE31" s="69"/>
      <c r="CRF31" s="69"/>
      <c r="CRG31" s="69"/>
      <c r="CRH31" s="69"/>
      <c r="CRI31" s="69"/>
      <c r="CRJ31" s="69"/>
      <c r="CRK31" s="69"/>
      <c r="CRL31" s="69"/>
      <c r="CRM31" s="69"/>
      <c r="CRN31" s="69"/>
      <c r="CRO31" s="69"/>
      <c r="CRP31" s="69"/>
      <c r="CRQ31" s="69"/>
      <c r="CRR31" s="69"/>
      <c r="CRS31" s="69"/>
      <c r="CRT31" s="69"/>
      <c r="CRU31" s="69"/>
      <c r="CRV31" s="69"/>
      <c r="CRW31" s="69"/>
      <c r="CRX31" s="69"/>
      <c r="CRY31" s="69"/>
      <c r="CRZ31" s="69"/>
      <c r="CSA31" s="69"/>
      <c r="CSB31" s="69"/>
      <c r="CSC31" s="69"/>
      <c r="CSD31" s="69"/>
      <c r="CSE31" s="69"/>
      <c r="CSF31" s="69"/>
      <c r="CSG31" s="69"/>
      <c r="CSH31" s="69"/>
      <c r="CSI31" s="69"/>
      <c r="CSJ31" s="69"/>
      <c r="CSK31" s="69"/>
      <c r="CSL31" s="69"/>
      <c r="CSM31" s="69"/>
      <c r="CSN31" s="69"/>
      <c r="CSO31" s="69"/>
      <c r="CSP31" s="69"/>
      <c r="CSQ31" s="69"/>
      <c r="CSR31" s="69"/>
      <c r="CSS31" s="69"/>
      <c r="CST31" s="69"/>
      <c r="CSU31" s="69"/>
      <c r="CSV31" s="69"/>
      <c r="CSW31" s="69"/>
      <c r="CSX31" s="69"/>
      <c r="CSY31" s="69"/>
      <c r="CSZ31" s="69"/>
      <c r="CTA31" s="69"/>
      <c r="CTB31" s="69"/>
      <c r="CTC31" s="69"/>
      <c r="CTD31" s="69"/>
      <c r="CTE31" s="69"/>
      <c r="CTF31" s="69"/>
      <c r="CTG31" s="69"/>
      <c r="CTH31" s="69"/>
      <c r="CTI31" s="69"/>
      <c r="CTJ31" s="69"/>
      <c r="CTK31" s="69"/>
      <c r="CTL31" s="69"/>
      <c r="CTM31" s="69"/>
      <c r="CTN31" s="69"/>
      <c r="CTO31" s="69"/>
      <c r="CTP31" s="69"/>
      <c r="CTQ31" s="69"/>
      <c r="CTR31" s="69"/>
      <c r="CTS31" s="69"/>
      <c r="CTT31" s="69"/>
      <c r="CTU31" s="69"/>
      <c r="CTV31" s="69"/>
      <c r="CTW31" s="69"/>
      <c r="CTX31" s="69"/>
      <c r="CTY31" s="69"/>
      <c r="CTZ31" s="69"/>
      <c r="CUA31" s="69"/>
      <c r="CUB31" s="69"/>
      <c r="CUC31" s="69"/>
      <c r="CUD31" s="69"/>
      <c r="CUE31" s="69"/>
      <c r="CUF31" s="69"/>
      <c r="CUG31" s="69"/>
      <c r="CUH31" s="69"/>
      <c r="CUI31" s="69"/>
      <c r="CUJ31" s="69"/>
      <c r="CUK31" s="69"/>
      <c r="CUL31" s="69"/>
      <c r="CUM31" s="69"/>
      <c r="CUN31" s="69"/>
      <c r="CUO31" s="69"/>
      <c r="CUP31" s="69"/>
      <c r="CUQ31" s="69"/>
      <c r="CUR31" s="69"/>
      <c r="CUS31" s="69"/>
      <c r="CUT31" s="69"/>
      <c r="CUU31" s="69"/>
      <c r="CUV31" s="69"/>
      <c r="CUW31" s="69"/>
      <c r="CUX31" s="69"/>
      <c r="CUY31" s="69"/>
      <c r="CUZ31" s="69"/>
      <c r="CVA31" s="69"/>
      <c r="CVB31" s="69"/>
      <c r="CVC31" s="69"/>
      <c r="CVD31" s="69"/>
      <c r="CVE31" s="69"/>
      <c r="CVF31" s="69"/>
      <c r="CVG31" s="69"/>
      <c r="CVH31" s="69"/>
      <c r="CVI31" s="69"/>
      <c r="CVJ31" s="69"/>
      <c r="CVK31" s="69"/>
      <c r="CVL31" s="69"/>
      <c r="CVM31" s="69"/>
      <c r="CVN31" s="69"/>
      <c r="CVO31" s="69"/>
      <c r="CVP31" s="69"/>
      <c r="CVQ31" s="69"/>
      <c r="CVR31" s="69"/>
      <c r="CVS31" s="69"/>
      <c r="CVT31" s="69"/>
      <c r="CVU31" s="69"/>
      <c r="CVV31" s="69"/>
      <c r="CVW31" s="69"/>
      <c r="CVX31" s="69"/>
      <c r="CVY31" s="69"/>
      <c r="CVZ31" s="69"/>
      <c r="CWA31" s="69"/>
      <c r="CWB31" s="69"/>
      <c r="CWC31" s="69"/>
      <c r="CWD31" s="69"/>
      <c r="CWE31" s="69"/>
      <c r="CWF31" s="69"/>
      <c r="CWG31" s="69"/>
      <c r="CWH31" s="69"/>
      <c r="CWI31" s="69"/>
      <c r="CWJ31" s="69"/>
      <c r="CWK31" s="69"/>
      <c r="CWL31" s="69"/>
      <c r="CWM31" s="69"/>
      <c r="CWN31" s="69"/>
      <c r="CWO31" s="69"/>
      <c r="CWP31" s="69"/>
      <c r="CWQ31" s="69"/>
      <c r="CWR31" s="69"/>
      <c r="CWS31" s="69"/>
      <c r="CWT31" s="69"/>
      <c r="CWU31" s="69"/>
      <c r="CWV31" s="69"/>
      <c r="CWW31" s="69"/>
      <c r="CWX31" s="69"/>
      <c r="CWY31" s="69"/>
      <c r="CWZ31" s="69"/>
      <c r="CXA31" s="69"/>
      <c r="CXB31" s="69"/>
      <c r="CXC31" s="69"/>
      <c r="CXD31" s="69"/>
      <c r="CXE31" s="69"/>
      <c r="CXF31" s="69"/>
      <c r="CXG31" s="69"/>
      <c r="CXH31" s="69"/>
      <c r="CXI31" s="69"/>
      <c r="CXJ31" s="69"/>
      <c r="CXK31" s="69"/>
      <c r="CXL31" s="69"/>
      <c r="CXM31" s="69"/>
      <c r="CXN31" s="69"/>
      <c r="CXO31" s="69"/>
      <c r="CXP31" s="69"/>
      <c r="CXQ31" s="69"/>
      <c r="CXR31" s="69"/>
      <c r="CXS31" s="69"/>
      <c r="CXT31" s="69"/>
      <c r="CXU31" s="69"/>
      <c r="CXV31" s="69"/>
      <c r="CXW31" s="69"/>
      <c r="CXX31" s="69"/>
      <c r="CXY31" s="69"/>
      <c r="CXZ31" s="69"/>
      <c r="CYA31" s="69"/>
      <c r="CYB31" s="69"/>
      <c r="CYC31" s="69"/>
      <c r="CYD31" s="69"/>
      <c r="CYE31" s="69"/>
      <c r="CYF31" s="69"/>
      <c r="CYG31" s="69"/>
      <c r="CYH31" s="69"/>
      <c r="CYI31" s="69"/>
      <c r="CYJ31" s="69"/>
      <c r="CYK31" s="69"/>
      <c r="CYL31" s="69"/>
      <c r="CYM31" s="69"/>
      <c r="CYN31" s="69"/>
      <c r="CYO31" s="69"/>
      <c r="CYP31" s="69"/>
      <c r="CYQ31" s="69"/>
      <c r="CYR31" s="69"/>
      <c r="CYS31" s="69"/>
      <c r="CYT31" s="69"/>
      <c r="CYU31" s="69"/>
      <c r="CYV31" s="69"/>
      <c r="CYW31" s="69"/>
      <c r="CYX31" s="69"/>
      <c r="CYY31" s="69"/>
      <c r="CYZ31" s="69"/>
      <c r="CZA31" s="69"/>
      <c r="CZB31" s="69"/>
      <c r="CZC31" s="69"/>
      <c r="CZD31" s="69"/>
      <c r="CZE31" s="69"/>
      <c r="CZF31" s="69"/>
      <c r="CZG31" s="69"/>
      <c r="CZH31" s="69"/>
      <c r="CZI31" s="69"/>
      <c r="CZJ31" s="69"/>
      <c r="CZK31" s="69"/>
      <c r="CZL31" s="69"/>
      <c r="CZM31" s="69"/>
      <c r="CZN31" s="69"/>
      <c r="CZO31" s="69"/>
      <c r="CZP31" s="69"/>
      <c r="CZQ31" s="69"/>
      <c r="CZR31" s="69"/>
      <c r="CZS31" s="69"/>
      <c r="CZT31" s="69"/>
      <c r="CZU31" s="69"/>
      <c r="CZV31" s="69"/>
      <c r="CZW31" s="69"/>
      <c r="CZX31" s="69"/>
      <c r="CZY31" s="69"/>
      <c r="CZZ31" s="69"/>
      <c r="DAA31" s="69"/>
      <c r="DAB31" s="69"/>
      <c r="DAC31" s="69"/>
      <c r="DAD31" s="69"/>
      <c r="DAE31" s="69"/>
      <c r="DAF31" s="69"/>
      <c r="DAG31" s="69"/>
      <c r="DAH31" s="69"/>
      <c r="DAI31" s="69"/>
      <c r="DAJ31" s="69"/>
      <c r="DAK31" s="69"/>
      <c r="DAL31" s="69"/>
      <c r="DAM31" s="69"/>
      <c r="DAN31" s="69"/>
      <c r="DAO31" s="69"/>
      <c r="DAP31" s="69"/>
      <c r="DAQ31" s="69"/>
      <c r="DAR31" s="69"/>
      <c r="DAS31" s="69"/>
      <c r="DAT31" s="69"/>
      <c r="DAU31" s="69"/>
      <c r="DAV31" s="69"/>
      <c r="DAW31" s="69"/>
      <c r="DAX31" s="69"/>
      <c r="DAY31" s="69"/>
      <c r="DAZ31" s="69"/>
      <c r="DBA31" s="69"/>
      <c r="DBB31" s="69"/>
      <c r="DBC31" s="69"/>
      <c r="DBD31" s="69"/>
      <c r="DBE31" s="69"/>
      <c r="DBF31" s="69"/>
      <c r="DBG31" s="69"/>
      <c r="DBH31" s="69"/>
      <c r="DBI31" s="69"/>
      <c r="DBJ31" s="69"/>
      <c r="DBK31" s="69"/>
      <c r="DBL31" s="69"/>
      <c r="DBM31" s="69"/>
      <c r="DBN31" s="69"/>
      <c r="DBO31" s="69"/>
      <c r="DBP31" s="69"/>
      <c r="DBQ31" s="69"/>
      <c r="DBR31" s="69"/>
      <c r="DBS31" s="69"/>
      <c r="DBT31" s="69"/>
      <c r="DBU31" s="69"/>
      <c r="DBV31" s="69"/>
      <c r="DBW31" s="69"/>
      <c r="DBX31" s="69"/>
      <c r="DBY31" s="69"/>
      <c r="DBZ31" s="69"/>
      <c r="DCA31" s="69"/>
      <c r="DCB31" s="69"/>
      <c r="DCC31" s="69"/>
      <c r="DCD31" s="69"/>
      <c r="DCE31" s="69"/>
      <c r="DCF31" s="69"/>
      <c r="DCG31" s="69"/>
      <c r="DCH31" s="69"/>
      <c r="DCI31" s="69"/>
      <c r="DCJ31" s="69"/>
      <c r="DCK31" s="69"/>
      <c r="DCL31" s="69"/>
      <c r="DCM31" s="69"/>
      <c r="DCN31" s="69"/>
      <c r="DCO31" s="69"/>
      <c r="DCP31" s="69"/>
      <c r="DCQ31" s="69"/>
      <c r="DCR31" s="69"/>
      <c r="DCS31" s="69"/>
      <c r="DCT31" s="69"/>
      <c r="DCU31" s="69"/>
      <c r="DCV31" s="69"/>
      <c r="DCW31" s="69"/>
      <c r="DCX31" s="69"/>
      <c r="DCY31" s="69"/>
      <c r="DCZ31" s="69"/>
      <c r="DDA31" s="69"/>
      <c r="DDB31" s="69"/>
      <c r="DDC31" s="69"/>
      <c r="DDD31" s="69"/>
      <c r="DDE31" s="69"/>
      <c r="DDF31" s="69"/>
      <c r="DDG31" s="69"/>
      <c r="DDH31" s="69"/>
      <c r="DDI31" s="69"/>
      <c r="DDJ31" s="69"/>
      <c r="DDK31" s="69"/>
      <c r="DDL31" s="69"/>
      <c r="DDM31" s="69"/>
      <c r="DDN31" s="69"/>
      <c r="DDO31" s="69"/>
      <c r="DDP31" s="69"/>
      <c r="DDQ31" s="69"/>
      <c r="DDR31" s="69"/>
      <c r="DDS31" s="69"/>
      <c r="DDT31" s="69"/>
      <c r="DDU31" s="69"/>
      <c r="DDV31" s="69"/>
      <c r="DDW31" s="69"/>
      <c r="DDX31" s="69"/>
      <c r="DDY31" s="69"/>
      <c r="DDZ31" s="69"/>
      <c r="DEA31" s="69"/>
      <c r="DEB31" s="69"/>
      <c r="DEC31" s="69"/>
      <c r="DED31" s="69"/>
      <c r="DEE31" s="69"/>
      <c r="DEF31" s="69"/>
      <c r="DEG31" s="69"/>
      <c r="DEH31" s="69"/>
      <c r="DEI31" s="69"/>
      <c r="DEJ31" s="69"/>
      <c r="DEK31" s="69"/>
      <c r="DEL31" s="69"/>
      <c r="DEM31" s="69"/>
      <c r="DEN31" s="69"/>
      <c r="DEO31" s="69"/>
      <c r="DEP31" s="69"/>
      <c r="DEQ31" s="69"/>
      <c r="DER31" s="69"/>
      <c r="DES31" s="69"/>
      <c r="DET31" s="69"/>
      <c r="DEU31" s="69"/>
      <c r="DEV31" s="69"/>
      <c r="DEW31" s="69"/>
      <c r="DEX31" s="69"/>
      <c r="DEY31" s="69"/>
      <c r="DEZ31" s="69"/>
      <c r="DFA31" s="69"/>
      <c r="DFB31" s="69"/>
      <c r="DFC31" s="69"/>
      <c r="DFD31" s="69"/>
      <c r="DFE31" s="69"/>
      <c r="DFF31" s="69"/>
      <c r="DFG31" s="69"/>
      <c r="DFH31" s="69"/>
      <c r="DFI31" s="69"/>
      <c r="DFJ31" s="69"/>
      <c r="DFK31" s="69"/>
      <c r="DFL31" s="69"/>
      <c r="DFM31" s="69"/>
      <c r="DFN31" s="69"/>
      <c r="DFO31" s="69"/>
      <c r="DFP31" s="69"/>
      <c r="DFQ31" s="69"/>
      <c r="DFR31" s="69"/>
      <c r="DFS31" s="69"/>
      <c r="DFT31" s="69"/>
      <c r="DFU31" s="69"/>
      <c r="DFV31" s="69"/>
      <c r="DFW31" s="69"/>
      <c r="DFX31" s="69"/>
      <c r="DFY31" s="69"/>
      <c r="DFZ31" s="69"/>
      <c r="DGA31" s="69"/>
      <c r="DGB31" s="69"/>
      <c r="DGC31" s="69"/>
      <c r="DGD31" s="69"/>
      <c r="DGE31" s="69"/>
      <c r="DGF31" s="69"/>
      <c r="DGG31" s="69"/>
      <c r="DGH31" s="69"/>
      <c r="DGI31" s="69"/>
      <c r="DGJ31" s="69"/>
      <c r="DGK31" s="69"/>
      <c r="DGL31" s="69"/>
      <c r="DGM31" s="69"/>
      <c r="DGN31" s="69"/>
      <c r="DGO31" s="69"/>
      <c r="DGP31" s="69"/>
      <c r="DGQ31" s="69"/>
      <c r="DGR31" s="69"/>
      <c r="DGS31" s="69"/>
      <c r="DGT31" s="69"/>
      <c r="DGU31" s="69"/>
      <c r="DGV31" s="69"/>
      <c r="DGW31" s="69"/>
      <c r="DGX31" s="69"/>
      <c r="DGY31" s="69"/>
      <c r="DGZ31" s="69"/>
      <c r="DHA31" s="69"/>
      <c r="DHB31" s="69"/>
      <c r="DHC31" s="69"/>
      <c r="DHD31" s="69"/>
      <c r="DHE31" s="69"/>
      <c r="DHF31" s="69"/>
      <c r="DHG31" s="69"/>
      <c r="DHH31" s="69"/>
      <c r="DHI31" s="69"/>
      <c r="DHJ31" s="69"/>
      <c r="DHK31" s="69"/>
      <c r="DHL31" s="69"/>
      <c r="DHM31" s="69"/>
      <c r="DHN31" s="69"/>
      <c r="DHO31" s="69"/>
      <c r="DHP31" s="69"/>
      <c r="DHQ31" s="69"/>
      <c r="DHR31" s="69"/>
      <c r="DHS31" s="69"/>
      <c r="DHT31" s="69"/>
      <c r="DHU31" s="69"/>
      <c r="DHV31" s="69"/>
      <c r="DHW31" s="69"/>
      <c r="DHX31" s="69"/>
      <c r="DHY31" s="69"/>
      <c r="DHZ31" s="69"/>
      <c r="DIA31" s="69"/>
      <c r="DIB31" s="69"/>
      <c r="DIC31" s="69"/>
      <c r="DID31" s="69"/>
      <c r="DIE31" s="69"/>
      <c r="DIF31" s="69"/>
      <c r="DIG31" s="69"/>
      <c r="DIH31" s="69"/>
      <c r="DII31" s="69"/>
      <c r="DIJ31" s="69"/>
      <c r="DIK31" s="69"/>
      <c r="DIL31" s="69"/>
      <c r="DIM31" s="69"/>
      <c r="DIN31" s="69"/>
      <c r="DIO31" s="69"/>
      <c r="DIP31" s="69"/>
      <c r="DIQ31" s="69"/>
      <c r="DIR31" s="69"/>
      <c r="DIS31" s="69"/>
      <c r="DIT31" s="69"/>
      <c r="DIU31" s="69"/>
      <c r="DIV31" s="69"/>
      <c r="DIW31" s="69"/>
      <c r="DIX31" s="69"/>
      <c r="DIY31" s="69"/>
      <c r="DIZ31" s="69"/>
      <c r="DJA31" s="69"/>
      <c r="DJB31" s="69"/>
      <c r="DJC31" s="69"/>
      <c r="DJD31" s="69"/>
      <c r="DJE31" s="69"/>
      <c r="DJF31" s="69"/>
      <c r="DJG31" s="69"/>
      <c r="DJH31" s="69"/>
      <c r="DJI31" s="69"/>
      <c r="DJJ31" s="69"/>
      <c r="DJK31" s="69"/>
      <c r="DJL31" s="69"/>
      <c r="DJM31" s="69"/>
      <c r="DJN31" s="69"/>
      <c r="DJO31" s="69"/>
      <c r="DJP31" s="69"/>
      <c r="DJQ31" s="69"/>
      <c r="DJR31" s="69"/>
      <c r="DJS31" s="69"/>
      <c r="DJT31" s="69"/>
      <c r="DJU31" s="69"/>
      <c r="DJV31" s="69"/>
      <c r="DJW31" s="69"/>
      <c r="DJX31" s="69"/>
      <c r="DJY31" s="69"/>
      <c r="DJZ31" s="69"/>
      <c r="DKA31" s="69"/>
      <c r="DKB31" s="69"/>
      <c r="DKC31" s="69"/>
      <c r="DKD31" s="69"/>
      <c r="DKE31" s="69"/>
      <c r="DKF31" s="69"/>
      <c r="DKG31" s="69"/>
      <c r="DKH31" s="69"/>
      <c r="DKI31" s="69"/>
      <c r="DKJ31" s="69"/>
      <c r="DKK31" s="69"/>
      <c r="DKL31" s="69"/>
      <c r="DKM31" s="69"/>
      <c r="DKN31" s="69"/>
      <c r="DKO31" s="69"/>
      <c r="DKP31" s="69"/>
      <c r="DKQ31" s="69"/>
      <c r="DKR31" s="69"/>
      <c r="DKS31" s="69"/>
      <c r="DKT31" s="69"/>
      <c r="DKU31" s="69"/>
      <c r="DKV31" s="69"/>
      <c r="DKW31" s="69"/>
      <c r="DKX31" s="69"/>
      <c r="DKY31" s="69"/>
      <c r="DKZ31" s="69"/>
      <c r="DLA31" s="69"/>
      <c r="DLB31" s="69"/>
      <c r="DLC31" s="69"/>
      <c r="DLD31" s="69"/>
      <c r="DLE31" s="69"/>
      <c r="DLF31" s="69"/>
      <c r="DLG31" s="69"/>
      <c r="DLH31" s="69"/>
      <c r="DLI31" s="69"/>
      <c r="DLJ31" s="69"/>
      <c r="DLK31" s="69"/>
      <c r="DLL31" s="69"/>
      <c r="DLM31" s="69"/>
      <c r="DLN31" s="69"/>
      <c r="DLO31" s="69"/>
      <c r="DLP31" s="69"/>
      <c r="DLQ31" s="69"/>
      <c r="DLR31" s="69"/>
      <c r="DLS31" s="69"/>
      <c r="DLT31" s="69"/>
      <c r="DLU31" s="69"/>
      <c r="DLV31" s="69"/>
      <c r="DLW31" s="69"/>
      <c r="DLX31" s="69"/>
      <c r="DLY31" s="69"/>
      <c r="DLZ31" s="69"/>
      <c r="DMA31" s="69"/>
      <c r="DMB31" s="69"/>
      <c r="DMC31" s="69"/>
      <c r="DMD31" s="69"/>
      <c r="DME31" s="69"/>
      <c r="DMF31" s="69"/>
      <c r="DMG31" s="69"/>
      <c r="DMH31" s="69"/>
      <c r="DMI31" s="69"/>
      <c r="DMJ31" s="69"/>
      <c r="DMK31" s="69"/>
      <c r="DML31" s="69"/>
      <c r="DMM31" s="69"/>
      <c r="DMN31" s="69"/>
      <c r="DMO31" s="69"/>
      <c r="DMP31" s="69"/>
      <c r="DMQ31" s="69"/>
      <c r="DMR31" s="69"/>
      <c r="DMS31" s="69"/>
      <c r="DMT31" s="69"/>
      <c r="DMU31" s="69"/>
      <c r="DMV31" s="69"/>
      <c r="DMW31" s="69"/>
      <c r="DMX31" s="69"/>
      <c r="DMY31" s="69"/>
      <c r="DMZ31" s="69"/>
      <c r="DNA31" s="69"/>
      <c r="DNB31" s="69"/>
      <c r="DNC31" s="69"/>
      <c r="DND31" s="69"/>
      <c r="DNE31" s="69"/>
      <c r="DNF31" s="69"/>
      <c r="DNG31" s="69"/>
      <c r="DNH31" s="69"/>
      <c r="DNI31" s="69"/>
      <c r="DNJ31" s="69"/>
      <c r="DNK31" s="69"/>
      <c r="DNL31" s="69"/>
      <c r="DNM31" s="69"/>
      <c r="DNN31" s="69"/>
      <c r="DNO31" s="69"/>
      <c r="DNP31" s="69"/>
      <c r="DNQ31" s="69"/>
      <c r="DNR31" s="69"/>
      <c r="DNS31" s="69"/>
      <c r="DNT31" s="69"/>
      <c r="DNU31" s="69"/>
      <c r="DNV31" s="69"/>
      <c r="DNW31" s="69"/>
      <c r="DNX31" s="69"/>
      <c r="DNY31" s="69"/>
      <c r="DNZ31" s="69"/>
      <c r="DOA31" s="69"/>
      <c r="DOB31" s="69"/>
      <c r="DOC31" s="69"/>
      <c r="DOD31" s="69"/>
      <c r="DOE31" s="69"/>
      <c r="DOF31" s="69"/>
      <c r="DOG31" s="69"/>
      <c r="DOH31" s="69"/>
      <c r="DOI31" s="69"/>
      <c r="DOJ31" s="69"/>
      <c r="DOK31" s="69"/>
      <c r="DOL31" s="69"/>
      <c r="DOM31" s="69"/>
      <c r="DON31" s="69"/>
      <c r="DOO31" s="69"/>
      <c r="DOP31" s="69"/>
      <c r="DOQ31" s="69"/>
      <c r="DOR31" s="69"/>
      <c r="DOS31" s="69"/>
      <c r="DOT31" s="69"/>
      <c r="DOU31" s="69"/>
      <c r="DOV31" s="69"/>
      <c r="DOW31" s="69"/>
      <c r="DOX31" s="69"/>
      <c r="DOY31" s="69"/>
      <c r="DOZ31" s="69"/>
      <c r="DPA31" s="69"/>
      <c r="DPB31" s="69"/>
      <c r="DPC31" s="69"/>
      <c r="DPD31" s="69"/>
      <c r="DPE31" s="69"/>
      <c r="DPF31" s="69"/>
      <c r="DPG31" s="69"/>
      <c r="DPH31" s="69"/>
      <c r="DPI31" s="69"/>
      <c r="DPJ31" s="69"/>
      <c r="DPK31" s="69"/>
      <c r="DPL31" s="69"/>
      <c r="DPM31" s="69"/>
      <c r="DPN31" s="69"/>
      <c r="DPO31" s="69"/>
      <c r="DPP31" s="69"/>
      <c r="DPQ31" s="69"/>
      <c r="DPR31" s="69"/>
      <c r="DPS31" s="69"/>
      <c r="DPT31" s="69"/>
      <c r="DPU31" s="69"/>
      <c r="DPV31" s="69"/>
      <c r="DPW31" s="69"/>
      <c r="DPX31" s="69"/>
      <c r="DPY31" s="69"/>
      <c r="DPZ31" s="69"/>
      <c r="DQA31" s="69"/>
      <c r="DQB31" s="69"/>
      <c r="DQC31" s="69"/>
      <c r="DQD31" s="69"/>
      <c r="DQE31" s="69"/>
      <c r="DQF31" s="69"/>
      <c r="DQG31" s="69"/>
      <c r="DQH31" s="69"/>
      <c r="DQI31" s="69"/>
      <c r="DQJ31" s="69"/>
      <c r="DQK31" s="69"/>
      <c r="DQL31" s="69"/>
      <c r="DQM31" s="69"/>
      <c r="DQN31" s="69"/>
      <c r="DQO31" s="69"/>
      <c r="DQP31" s="69"/>
      <c r="DQQ31" s="69"/>
      <c r="DQR31" s="69"/>
      <c r="DQS31" s="69"/>
      <c r="DQT31" s="69"/>
      <c r="DQU31" s="69"/>
      <c r="DQV31" s="69"/>
      <c r="DQW31" s="69"/>
      <c r="DQX31" s="69"/>
      <c r="DQY31" s="69"/>
      <c r="DQZ31" s="69"/>
      <c r="DRA31" s="69"/>
      <c r="DRB31" s="69"/>
      <c r="DRC31" s="69"/>
      <c r="DRD31" s="69"/>
      <c r="DRE31" s="69"/>
      <c r="DRF31" s="69"/>
      <c r="DRG31" s="69"/>
      <c r="DRH31" s="69"/>
      <c r="DRI31" s="69"/>
      <c r="DRJ31" s="69"/>
      <c r="DRK31" s="69"/>
      <c r="DRL31" s="69"/>
      <c r="DRM31" s="69"/>
      <c r="DRN31" s="69"/>
      <c r="DRO31" s="69"/>
      <c r="DRP31" s="69"/>
      <c r="DRQ31" s="69"/>
      <c r="DRR31" s="69"/>
      <c r="DRS31" s="69"/>
      <c r="DRT31" s="69"/>
      <c r="DRU31" s="69"/>
      <c r="DRV31" s="69"/>
      <c r="DRW31" s="69"/>
      <c r="DRX31" s="69"/>
      <c r="DRY31" s="69"/>
      <c r="DRZ31" s="69"/>
      <c r="DSA31" s="69"/>
      <c r="DSB31" s="69"/>
      <c r="DSC31" s="69"/>
      <c r="DSD31" s="69"/>
      <c r="DSE31" s="69"/>
      <c r="DSF31" s="69"/>
      <c r="DSG31" s="69"/>
      <c r="DSH31" s="69"/>
      <c r="DSI31" s="69"/>
      <c r="DSJ31" s="69"/>
      <c r="DSK31" s="69"/>
      <c r="DSL31" s="69"/>
      <c r="DSM31" s="69"/>
      <c r="DSN31" s="69"/>
      <c r="DSO31" s="69"/>
      <c r="DSP31" s="69"/>
      <c r="DSQ31" s="69"/>
      <c r="DSR31" s="69"/>
      <c r="DSS31" s="69"/>
      <c r="DST31" s="69"/>
      <c r="DSU31" s="69"/>
      <c r="DSV31" s="69"/>
      <c r="DSW31" s="69"/>
      <c r="DSX31" s="69"/>
    </row>
    <row r="32" spans="1:3222" s="69" customFormat="1" ht="54.95" customHeight="1" x14ac:dyDescent="0.2">
      <c r="A32" s="114"/>
      <c r="B32" s="114" t="s">
        <v>348</v>
      </c>
      <c r="C32" s="114" t="s">
        <v>139</v>
      </c>
      <c r="D32" s="119" t="s">
        <v>307</v>
      </c>
      <c r="E32" s="122" t="s">
        <v>201</v>
      </c>
      <c r="F32" s="131">
        <v>15</v>
      </c>
      <c r="G32" s="132">
        <v>178.81533333333334</v>
      </c>
      <c r="H32" s="150">
        <v>2784</v>
      </c>
      <c r="I32" s="151">
        <v>0</v>
      </c>
      <c r="J32" s="150">
        <f>SUM(H32:I32)</f>
        <v>2784</v>
      </c>
      <c r="K32" s="126">
        <f>IF(H32/15&lt;=SMG,0,I32/2)</f>
        <v>0</v>
      </c>
      <c r="L32" s="126">
        <f t="shared" si="30"/>
        <v>2784</v>
      </c>
      <c r="M32" s="126">
        <f>VLOOKUP(L32,Tarifa1,1)</f>
        <v>2699.41</v>
      </c>
      <c r="N32" s="126">
        <f t="shared" si="31"/>
        <v>84.590000000000146</v>
      </c>
      <c r="O32" s="127">
        <f>VLOOKUP(L32,Tarifa1,3)</f>
        <v>0.10879999999999999</v>
      </c>
      <c r="P32" s="126">
        <f t="shared" si="32"/>
        <v>9.2033920000000151</v>
      </c>
      <c r="Q32" s="128">
        <f>VLOOKUP(L32,Tarifa1,2)</f>
        <v>158.55000000000001</v>
      </c>
      <c r="R32" s="126">
        <f t="shared" si="33"/>
        <v>167.75339200000002</v>
      </c>
      <c r="S32" s="126">
        <f>VLOOKUP(L32,Credito1,2)</f>
        <v>145.35</v>
      </c>
      <c r="T32" s="126">
        <f t="shared" si="34"/>
        <v>22.4</v>
      </c>
      <c r="U32" s="150">
        <f>-IF(T32&gt;0,0,T32)</f>
        <v>0</v>
      </c>
      <c r="V32" s="150">
        <f>IF(T32&lt;0,0,T32)</f>
        <v>22.4</v>
      </c>
      <c r="W32" s="150">
        <f>SUM(V32:V32)</f>
        <v>22.4</v>
      </c>
      <c r="X32" s="150">
        <f>J32+U32-W32</f>
        <v>2761.6</v>
      </c>
      <c r="Y32" s="74"/>
    </row>
    <row r="33" spans="1:37" s="69" customFormat="1" ht="54.95" customHeight="1" x14ac:dyDescent="0.2">
      <c r="A33" s="114"/>
      <c r="B33" s="138" t="s">
        <v>118</v>
      </c>
      <c r="C33" s="138" t="s">
        <v>154</v>
      </c>
      <c r="D33" s="139" t="s">
        <v>150</v>
      </c>
      <c r="E33" s="140" t="s">
        <v>62</v>
      </c>
      <c r="F33" s="140"/>
      <c r="G33" s="140"/>
      <c r="H33" s="141">
        <f>SUM(H34:H34)</f>
        <v>2399.5</v>
      </c>
      <c r="I33" s="141">
        <f>SUM(I34:I34)</f>
        <v>0</v>
      </c>
      <c r="J33" s="141">
        <f>SUM(J34:J34)</f>
        <v>2399.5</v>
      </c>
      <c r="K33" s="140"/>
      <c r="L33" s="140"/>
      <c r="M33" s="140"/>
      <c r="N33" s="140"/>
      <c r="O33" s="140"/>
      <c r="P33" s="140"/>
      <c r="Q33" s="143"/>
      <c r="R33" s="140"/>
      <c r="S33" s="140"/>
      <c r="T33" s="142"/>
      <c r="U33" s="141">
        <f>SUM(U34:U34)</f>
        <v>20.98</v>
      </c>
      <c r="V33" s="141">
        <f>SUM(V34:V34)</f>
        <v>0</v>
      </c>
      <c r="W33" s="141">
        <f>SUM(W34:W34)</f>
        <v>0</v>
      </c>
      <c r="X33" s="141">
        <f>SUM(X34:X34)</f>
        <v>2420.48</v>
      </c>
      <c r="Y33" s="284"/>
    </row>
    <row r="34" spans="1:37" s="69" customFormat="1" ht="54.95" customHeight="1" x14ac:dyDescent="0.2">
      <c r="A34" s="114"/>
      <c r="B34" s="114" t="s">
        <v>129</v>
      </c>
      <c r="C34" s="114" t="s">
        <v>139</v>
      </c>
      <c r="D34" s="119" t="s">
        <v>70</v>
      </c>
      <c r="E34" s="121" t="s">
        <v>87</v>
      </c>
      <c r="F34" s="131">
        <v>15</v>
      </c>
      <c r="G34" s="132">
        <v>73.040000000000006</v>
      </c>
      <c r="H34" s="117">
        <v>2399.5</v>
      </c>
      <c r="I34" s="124">
        <v>0</v>
      </c>
      <c r="J34" s="125">
        <f>SUM(H34:I34)</f>
        <v>2399.5</v>
      </c>
      <c r="K34" s="126">
        <f>IF(H34/15&lt;=SMG,0,I34/2)</f>
        <v>0</v>
      </c>
      <c r="L34" s="126">
        <f t="shared" ref="L34" si="35">H34+K34</f>
        <v>2399.5</v>
      </c>
      <c r="M34" s="126">
        <f>VLOOKUP(L34,Tarifa1,1)</f>
        <v>318.01</v>
      </c>
      <c r="N34" s="126">
        <f t="shared" ref="N34" si="36">L34-M34</f>
        <v>2081.4899999999998</v>
      </c>
      <c r="O34" s="127">
        <f>VLOOKUP(L34,Tarifa1,3)</f>
        <v>6.4000000000000001E-2</v>
      </c>
      <c r="P34" s="126">
        <f t="shared" ref="P34" si="37">N34*O34</f>
        <v>133.21535999999998</v>
      </c>
      <c r="Q34" s="128">
        <f>VLOOKUP(L34,Tarifa1,2)</f>
        <v>6.15</v>
      </c>
      <c r="R34" s="126">
        <f t="shared" ref="R34" si="38">P34+Q34</f>
        <v>139.36535999999998</v>
      </c>
      <c r="S34" s="126">
        <f>VLOOKUP(L34,Credito1,2)</f>
        <v>160.35</v>
      </c>
      <c r="T34" s="126">
        <f t="shared" ref="T34" si="39">ROUND(R34-S34,2)</f>
        <v>-20.98</v>
      </c>
      <c r="U34" s="125">
        <f>-IF(T34&gt;0,0,T34)</f>
        <v>20.98</v>
      </c>
      <c r="V34" s="125">
        <f>IF(T34&lt;0,0,T34)</f>
        <v>0</v>
      </c>
      <c r="W34" s="125">
        <f>SUM(V34:V34)</f>
        <v>0</v>
      </c>
      <c r="X34" s="125">
        <f>J34+U34-W34</f>
        <v>2420.48</v>
      </c>
      <c r="Y34" s="89"/>
    </row>
    <row r="35" spans="1:37" s="69" customFormat="1" ht="21.75" customHeight="1" x14ac:dyDescent="0.2">
      <c r="A35" s="152"/>
      <c r="B35" s="153"/>
      <c r="C35" s="153"/>
      <c r="D35" s="154"/>
      <c r="E35" s="154"/>
      <c r="F35" s="155"/>
      <c r="G35" s="156"/>
      <c r="H35" s="157"/>
      <c r="I35" s="158"/>
      <c r="J35" s="159"/>
      <c r="K35" s="160"/>
      <c r="L35" s="160"/>
      <c r="M35" s="160"/>
      <c r="N35" s="160"/>
      <c r="O35" s="161"/>
      <c r="P35" s="160"/>
      <c r="Q35" s="160"/>
      <c r="R35" s="160"/>
      <c r="S35" s="160"/>
      <c r="T35" s="160"/>
      <c r="U35" s="159"/>
      <c r="V35" s="159"/>
      <c r="W35" s="159"/>
      <c r="X35" s="159"/>
      <c r="Y35" s="76"/>
    </row>
    <row r="36" spans="1:37" s="69" customFormat="1" ht="54.75" customHeight="1" thickBot="1" x14ac:dyDescent="0.25">
      <c r="A36" s="305" t="s">
        <v>45</v>
      </c>
      <c r="B36" s="306"/>
      <c r="C36" s="306"/>
      <c r="D36" s="306"/>
      <c r="E36" s="306"/>
      <c r="F36" s="306"/>
      <c r="G36" s="307"/>
      <c r="H36" s="162">
        <f>SUM(H9+H13+H15+H17+H20+H30+H33)</f>
        <v>79956</v>
      </c>
      <c r="I36" s="162">
        <f>SUM(I9+I13+I15+I17+I20+I30+I33)</f>
        <v>0</v>
      </c>
      <c r="J36" s="162">
        <f>SUM(J9+J13+J15+J17+J20+J30+J33)</f>
        <v>79956</v>
      </c>
      <c r="K36" s="163">
        <f t="shared" ref="K36:T36" si="40">SUM(K10:K34)</f>
        <v>0</v>
      </c>
      <c r="L36" s="163">
        <f t="shared" si="40"/>
        <v>79956</v>
      </c>
      <c r="M36" s="163">
        <f t="shared" si="40"/>
        <v>57931.46</v>
      </c>
      <c r="N36" s="163">
        <f t="shared" si="40"/>
        <v>22024.54</v>
      </c>
      <c r="O36" s="163">
        <f t="shared" si="40"/>
        <v>1.6808000000000003</v>
      </c>
      <c r="P36" s="163">
        <f t="shared" si="40"/>
        <v>4264.2227920000005</v>
      </c>
      <c r="Q36" s="163">
        <f t="shared" si="40"/>
        <v>7090.6500000000005</v>
      </c>
      <c r="R36" s="163">
        <f t="shared" si="40"/>
        <v>11354.872792</v>
      </c>
      <c r="S36" s="163">
        <f t="shared" si="40"/>
        <v>611.4</v>
      </c>
      <c r="T36" s="163">
        <f t="shared" si="40"/>
        <v>10743.469999999998</v>
      </c>
      <c r="U36" s="162">
        <f>SUM(U9+U13+U15+U17+U20+U30+U33)</f>
        <v>27.6</v>
      </c>
      <c r="V36" s="162">
        <f>SUM(V9+V13+V15+V17+V20+V30+V33)</f>
        <v>10771.07</v>
      </c>
      <c r="W36" s="162">
        <f>SUM(W9+W13+W15+W17+W20+W30+W33)</f>
        <v>10771.07</v>
      </c>
      <c r="X36" s="162">
        <f>SUM(X9+X13+X15+X17+X20+X30+X33)</f>
        <v>69212.53</v>
      </c>
    </row>
    <row r="37" spans="1:37" s="69" customFormat="1" ht="12" customHeight="1" thickTop="1" x14ac:dyDescent="0.2"/>
    <row r="38" spans="1:37" s="69" customFormat="1" ht="12" customHeight="1" x14ac:dyDescent="0.2"/>
    <row r="39" spans="1:37" s="69" customFormat="1" ht="12" customHeight="1" x14ac:dyDescent="0.2"/>
    <row r="40" spans="1:37" s="69" customFormat="1" ht="12" customHeight="1" x14ac:dyDescent="0.2"/>
    <row r="41" spans="1:37" s="69" customFormat="1" ht="12" customHeight="1" x14ac:dyDescent="0.2"/>
    <row r="42" spans="1:37" s="69" customFormat="1" ht="12" customHeight="1" x14ac:dyDescent="0.2"/>
    <row r="43" spans="1:37" s="69" customFormat="1" ht="12" customHeight="1" x14ac:dyDescent="0.2"/>
    <row r="44" spans="1:37" s="69" customFormat="1" ht="12" customHeight="1" x14ac:dyDescent="0.2"/>
    <row r="45" spans="1:37" s="69" customFormat="1" ht="12" x14ac:dyDescent="0.2"/>
    <row r="46" spans="1:37" s="69" customFormat="1" ht="12" x14ac:dyDescent="0.2">
      <c r="D46" s="69" t="s">
        <v>216</v>
      </c>
      <c r="V46" s="69" t="s">
        <v>107</v>
      </c>
    </row>
    <row r="47" spans="1:37" s="69" customFormat="1" ht="12" x14ac:dyDescent="0.2">
      <c r="D47" s="78" t="s">
        <v>375</v>
      </c>
      <c r="V47" s="78" t="s">
        <v>217</v>
      </c>
    </row>
    <row r="48" spans="1:37" s="69" customFormat="1" ht="12" x14ac:dyDescent="0.2">
      <c r="D48" s="78" t="s">
        <v>357</v>
      </c>
      <c r="E48" s="78"/>
      <c r="F48" s="78"/>
      <c r="G48" s="78"/>
      <c r="H48" s="78"/>
      <c r="I48" s="78"/>
      <c r="V48" s="78" t="s">
        <v>95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J48" s="78"/>
      <c r="AK48" s="78"/>
    </row>
    <row r="49" s="69" customFormat="1" ht="12" x14ac:dyDescent="0.2"/>
  </sheetData>
  <mergeCells count="10">
    <mergeCell ref="A36:G36"/>
    <mergeCell ref="A1:Y1"/>
    <mergeCell ref="A2:Y2"/>
    <mergeCell ref="A3:Y3"/>
    <mergeCell ref="H6:J6"/>
    <mergeCell ref="M6:R6"/>
    <mergeCell ref="V6:W6"/>
    <mergeCell ref="B25:Z25"/>
    <mergeCell ref="B26:Z26"/>
    <mergeCell ref="B27:Z2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52" orientation="landscape" r:id="rId1"/>
  <ignoredErrors>
    <ignoredError sqref="J16 J21" formulaRange="1"/>
    <ignoredError sqref="B12 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54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22.5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29" t="s">
        <v>86</v>
      </c>
      <c r="E9" s="46" t="s">
        <v>62</v>
      </c>
      <c r="F9" s="47"/>
      <c r="G9" s="47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49"/>
    </row>
    <row r="10" spans="1:25" s="186" customFormat="1" ht="75" customHeight="1" x14ac:dyDescent="0.2">
      <c r="A10" s="177">
        <v>1</v>
      </c>
      <c r="B10" s="178">
        <v>160</v>
      </c>
      <c r="C10" s="136" t="s">
        <v>139</v>
      </c>
      <c r="D10" s="164" t="s">
        <v>214</v>
      </c>
      <c r="E10" s="164" t="s">
        <v>86</v>
      </c>
      <c r="F10" s="179">
        <v>15</v>
      </c>
      <c r="G10" s="180">
        <f>H10/F10</f>
        <v>759.93333333333328</v>
      </c>
      <c r="H10" s="181">
        <v>11399</v>
      </c>
      <c r="I10" s="182">
        <v>0</v>
      </c>
      <c r="J10" s="183">
        <f>SUM(H10:I10)</f>
        <v>11399</v>
      </c>
      <c r="K10" s="170">
        <f>IF(H10/15&lt;=SMG,0,I10/2)</f>
        <v>0</v>
      </c>
      <c r="L10" s="170">
        <f>H10+K10</f>
        <v>11399</v>
      </c>
      <c r="M10" s="170">
        <f>VLOOKUP(L10,Tarifa1,1)</f>
        <v>6602.71</v>
      </c>
      <c r="N10" s="170">
        <f>L10-M10</f>
        <v>4796.29</v>
      </c>
      <c r="O10" s="171">
        <f>VLOOKUP(L10,Tarifa1,3)</f>
        <v>0.21360000000000001</v>
      </c>
      <c r="P10" s="170">
        <f>N10*O10</f>
        <v>1024.4875440000001</v>
      </c>
      <c r="Q10" s="172">
        <f>VLOOKUP(L10,Tarifa1,2)</f>
        <v>699.3</v>
      </c>
      <c r="R10" s="170">
        <f>P10+Q10</f>
        <v>1723.787544</v>
      </c>
      <c r="S10" s="170">
        <f>VLOOKUP(L10,Credito1,2)</f>
        <v>0</v>
      </c>
      <c r="T10" s="170">
        <f>ROUND(R10-S10,2)</f>
        <v>1723.79</v>
      </c>
      <c r="U10" s="183">
        <f>-IF(T10&gt;0,0,T10)</f>
        <v>0</v>
      </c>
      <c r="V10" s="184">
        <f>IF(T10&lt;0,0,T10)</f>
        <v>1723.79</v>
      </c>
      <c r="W10" s="183">
        <f>SUM(V10:V10)</f>
        <v>1723.79</v>
      </c>
      <c r="X10" s="183">
        <f>J10+U10-W10</f>
        <v>9675.2099999999991</v>
      </c>
      <c r="Y10" s="185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305" t="s">
        <v>45</v>
      </c>
      <c r="B12" s="306"/>
      <c r="C12" s="306"/>
      <c r="D12" s="306"/>
      <c r="E12" s="306"/>
      <c r="F12" s="306"/>
      <c r="G12" s="307"/>
      <c r="H12" s="39">
        <f t="shared" ref="H12:X12" si="0">SUM(H10:H11)</f>
        <v>11399</v>
      </c>
      <c r="I12" s="39">
        <f t="shared" si="0"/>
        <v>0</v>
      </c>
      <c r="J12" s="39">
        <f t="shared" si="0"/>
        <v>11399</v>
      </c>
      <c r="K12" s="40">
        <f t="shared" si="0"/>
        <v>0</v>
      </c>
      <c r="L12" s="40">
        <f t="shared" si="0"/>
        <v>11399</v>
      </c>
      <c r="M12" s="40">
        <f t="shared" si="0"/>
        <v>6602.71</v>
      </c>
      <c r="N12" s="40">
        <f t="shared" si="0"/>
        <v>4796.29</v>
      </c>
      <c r="O12" s="40">
        <f t="shared" si="0"/>
        <v>0.21360000000000001</v>
      </c>
      <c r="P12" s="40">
        <f t="shared" si="0"/>
        <v>1024.4875440000001</v>
      </c>
      <c r="Q12" s="40">
        <f t="shared" si="0"/>
        <v>699.3</v>
      </c>
      <c r="R12" s="40">
        <f t="shared" si="0"/>
        <v>1723.787544</v>
      </c>
      <c r="S12" s="40">
        <f t="shared" si="0"/>
        <v>0</v>
      </c>
      <c r="T12" s="40">
        <f t="shared" si="0"/>
        <v>1723.79</v>
      </c>
      <c r="U12" s="39">
        <f t="shared" si="0"/>
        <v>0</v>
      </c>
      <c r="V12" s="39">
        <f t="shared" si="0"/>
        <v>1723.79</v>
      </c>
      <c r="W12" s="39">
        <f t="shared" si="0"/>
        <v>1723.79</v>
      </c>
      <c r="X12" s="39">
        <f t="shared" si="0"/>
        <v>9675.2099999999991</v>
      </c>
    </row>
    <row r="13" spans="1:25" ht="13.5" thickTop="1" x14ac:dyDescent="0.2"/>
    <row r="22" spans="4:37" x14ac:dyDescent="0.2">
      <c r="D22" s="4" t="s">
        <v>218</v>
      </c>
      <c r="V22" t="s">
        <v>107</v>
      </c>
    </row>
    <row r="23" spans="4:37" x14ac:dyDescent="0.2">
      <c r="D23" s="78" t="s">
        <v>375</v>
      </c>
      <c r="H23" s="4"/>
      <c r="V23" s="78" t="s">
        <v>219</v>
      </c>
    </row>
    <row r="24" spans="4:37" x14ac:dyDescent="0.2">
      <c r="D24" s="78" t="s">
        <v>357</v>
      </c>
      <c r="E24" s="51"/>
      <c r="F24" s="51"/>
      <c r="G24" s="51"/>
      <c r="H24" s="51"/>
      <c r="I24" s="51"/>
      <c r="V24" s="51" t="s">
        <v>95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2" zoomScaleNormal="100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355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30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22.5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29" t="s">
        <v>289</v>
      </c>
      <c r="E9" s="46" t="s">
        <v>62</v>
      </c>
      <c r="F9" s="212"/>
      <c r="G9" s="47"/>
      <c r="H9" s="224">
        <f>H10</f>
        <v>12048</v>
      </c>
      <c r="I9" s="224">
        <f>I10</f>
        <v>0</v>
      </c>
      <c r="J9" s="224">
        <f>J10</f>
        <v>12048</v>
      </c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24">
        <f>U10</f>
        <v>0</v>
      </c>
      <c r="V9" s="224">
        <f>V10</f>
        <v>1862.41</v>
      </c>
      <c r="W9" s="224">
        <f>W10</f>
        <v>1862.41</v>
      </c>
      <c r="X9" s="224">
        <f>X10</f>
        <v>10185.59</v>
      </c>
      <c r="Y9" s="49"/>
    </row>
    <row r="10" spans="1:25" s="186" customFormat="1" ht="75" customHeight="1" x14ac:dyDescent="0.2">
      <c r="A10" s="177">
        <v>1</v>
      </c>
      <c r="B10" s="178">
        <v>161</v>
      </c>
      <c r="C10" s="136" t="s">
        <v>139</v>
      </c>
      <c r="D10" s="164" t="s">
        <v>195</v>
      </c>
      <c r="E10" s="175" t="s">
        <v>354</v>
      </c>
      <c r="F10" s="179">
        <v>15</v>
      </c>
      <c r="G10" s="180">
        <f>H10/F10</f>
        <v>803.2</v>
      </c>
      <c r="H10" s="181">
        <v>12048</v>
      </c>
      <c r="I10" s="182">
        <v>0</v>
      </c>
      <c r="J10" s="183">
        <f>SUM(H10:I10)</f>
        <v>12048</v>
      </c>
      <c r="K10" s="170">
        <f>IF(H10/15&lt;=SMG,0,I10/2)</f>
        <v>0</v>
      </c>
      <c r="L10" s="170">
        <f>H10+K10</f>
        <v>12048</v>
      </c>
      <c r="M10" s="170">
        <f>VLOOKUP(L10,Tarifa1,1)</f>
        <v>6602.71</v>
      </c>
      <c r="N10" s="170">
        <f>L10-M10</f>
        <v>5445.29</v>
      </c>
      <c r="O10" s="171">
        <f>VLOOKUP(L10,Tarifa1,3)</f>
        <v>0.21360000000000001</v>
      </c>
      <c r="P10" s="170">
        <f>N10*O10</f>
        <v>1163.1139439999999</v>
      </c>
      <c r="Q10" s="172">
        <f>VLOOKUP(L10,Tarifa1,2)</f>
        <v>699.3</v>
      </c>
      <c r="R10" s="170">
        <f>P10+Q10</f>
        <v>1862.4139439999999</v>
      </c>
      <c r="S10" s="170">
        <f>VLOOKUP(L10,Credito1,2)</f>
        <v>0</v>
      </c>
      <c r="T10" s="170">
        <f>ROUND(R10-S10,2)</f>
        <v>1862.41</v>
      </c>
      <c r="U10" s="183">
        <f>-IF(T10&gt;0,0,T10)</f>
        <v>0</v>
      </c>
      <c r="V10" s="184">
        <f>IF(T10&lt;0,0,T10)</f>
        <v>1862.41</v>
      </c>
      <c r="W10" s="183">
        <f>SUM(V10:V10)</f>
        <v>1862.41</v>
      </c>
      <c r="X10" s="183">
        <f>J10+U10-W10</f>
        <v>10185.59</v>
      </c>
      <c r="Y10" s="185"/>
    </row>
    <row r="11" spans="1:25" s="186" customFormat="1" ht="75" customHeight="1" x14ac:dyDescent="0.25">
      <c r="A11" s="200"/>
      <c r="B11" s="201" t="s">
        <v>118</v>
      </c>
      <c r="C11" s="201" t="s">
        <v>154</v>
      </c>
      <c r="D11" s="45" t="s">
        <v>157</v>
      </c>
      <c r="E11" s="45" t="s">
        <v>62</v>
      </c>
      <c r="F11" s="45"/>
      <c r="G11" s="45"/>
      <c r="H11" s="197">
        <f>SUM(H12)</f>
        <v>6728.5</v>
      </c>
      <c r="I11" s="197">
        <f>SUM(I12)</f>
        <v>0</v>
      </c>
      <c r="J11" s="197">
        <f>SUM(J12)</f>
        <v>6728.5</v>
      </c>
      <c r="K11" s="45"/>
      <c r="L11" s="45"/>
      <c r="M11" s="45"/>
      <c r="N11" s="45"/>
      <c r="O11" s="45"/>
      <c r="P11" s="45"/>
      <c r="Q11" s="198"/>
      <c r="R11" s="45"/>
      <c r="S11" s="45"/>
      <c r="T11" s="45"/>
      <c r="U11" s="197">
        <f>SUM(U12)</f>
        <v>0</v>
      </c>
      <c r="V11" s="197">
        <f>SUM(V12)</f>
        <v>726.17</v>
      </c>
      <c r="W11" s="197">
        <f>SUM(W12)</f>
        <v>726.17</v>
      </c>
      <c r="X11" s="197">
        <f>SUM(X12)</f>
        <v>6002.33</v>
      </c>
      <c r="Y11" s="49"/>
    </row>
    <row r="12" spans="1:25" ht="75" customHeight="1" x14ac:dyDescent="0.2">
      <c r="A12" s="33"/>
      <c r="B12" s="136" t="s">
        <v>370</v>
      </c>
      <c r="C12" s="62" t="s">
        <v>139</v>
      </c>
      <c r="D12" s="164" t="s">
        <v>371</v>
      </c>
      <c r="E12" s="164" t="s">
        <v>372</v>
      </c>
      <c r="F12" s="165">
        <v>10</v>
      </c>
      <c r="G12" s="166">
        <f t="shared" ref="G12" si="0">H12/F12</f>
        <v>672.85</v>
      </c>
      <c r="H12" s="167">
        <v>6728.5</v>
      </c>
      <c r="I12" s="168">
        <v>0</v>
      </c>
      <c r="J12" s="169">
        <f>SUM(H12:I12)</f>
        <v>6728.5</v>
      </c>
      <c r="K12" s="170">
        <f>IF(H12/15&lt;=SMG,0,I12/2)</f>
        <v>0</v>
      </c>
      <c r="L12" s="170">
        <f>H12+K12</f>
        <v>6728.5</v>
      </c>
      <c r="M12" s="170">
        <f>VLOOKUP(L12,Tarifa1,1)</f>
        <v>6602.71</v>
      </c>
      <c r="N12" s="170">
        <f>L12-M12</f>
        <v>125.78999999999996</v>
      </c>
      <c r="O12" s="171">
        <f>VLOOKUP(L12,Tarifa1,3)</f>
        <v>0.21360000000000001</v>
      </c>
      <c r="P12" s="170">
        <f>N12*O12</f>
        <v>26.868743999999992</v>
      </c>
      <c r="Q12" s="172">
        <f>VLOOKUP(L12,Tarifa1,2)</f>
        <v>699.3</v>
      </c>
      <c r="R12" s="170">
        <f>P12+Q12</f>
        <v>726.16874399999995</v>
      </c>
      <c r="S12" s="170">
        <f>VLOOKUP(L12,Credito1,2)</f>
        <v>0</v>
      </c>
      <c r="T12" s="170">
        <f>ROUND(R12-S12,2)</f>
        <v>726.17</v>
      </c>
      <c r="U12" s="169">
        <f>-IF(T12&gt;0,0,T12)</f>
        <v>0</v>
      </c>
      <c r="V12" s="169">
        <f>IF(T12&lt;0,0,T12)</f>
        <v>726.17</v>
      </c>
      <c r="W12" s="169">
        <f>SUM(V12:V12)</f>
        <v>726.17</v>
      </c>
      <c r="X12" s="125">
        <f>J12+U12-W12</f>
        <v>6002.33</v>
      </c>
      <c r="Y12" s="41"/>
    </row>
    <row r="13" spans="1:25" ht="30" customHeight="1" x14ac:dyDescent="0.2">
      <c r="A13" s="33"/>
      <c r="B13" s="213"/>
      <c r="C13" s="214"/>
      <c r="D13" s="215"/>
      <c r="E13" s="215"/>
      <c r="F13" s="216"/>
      <c r="G13" s="217"/>
      <c r="H13" s="218"/>
      <c r="I13" s="219"/>
      <c r="J13" s="220"/>
      <c r="K13" s="221"/>
      <c r="L13" s="221"/>
      <c r="M13" s="221"/>
      <c r="N13" s="221"/>
      <c r="O13" s="222"/>
      <c r="P13" s="221"/>
      <c r="Q13" s="223"/>
      <c r="R13" s="221"/>
      <c r="S13" s="221"/>
      <c r="T13" s="221"/>
      <c r="U13" s="220"/>
      <c r="V13" s="220"/>
      <c r="W13" s="220"/>
      <c r="X13" s="220"/>
    </row>
    <row r="14" spans="1:25" ht="40.5" customHeight="1" thickBot="1" x14ac:dyDescent="0.3">
      <c r="A14" s="305" t="s">
        <v>45</v>
      </c>
      <c r="B14" s="306"/>
      <c r="C14" s="306"/>
      <c r="D14" s="306"/>
      <c r="E14" s="306"/>
      <c r="F14" s="306"/>
      <c r="G14" s="307"/>
      <c r="H14" s="39">
        <f>H9+H11</f>
        <v>18776.5</v>
      </c>
      <c r="I14" s="39">
        <f>I9+I11</f>
        <v>0</v>
      </c>
      <c r="J14" s="39">
        <f>J9+J11</f>
        <v>18776.5</v>
      </c>
      <c r="K14" s="40">
        <f t="shared" ref="K14:T14" si="1">SUM(K10:K12)</f>
        <v>0</v>
      </c>
      <c r="L14" s="40">
        <f t="shared" si="1"/>
        <v>18776.5</v>
      </c>
      <c r="M14" s="40">
        <f t="shared" si="1"/>
        <v>13205.42</v>
      </c>
      <c r="N14" s="40">
        <f t="shared" si="1"/>
        <v>5571.08</v>
      </c>
      <c r="O14" s="40">
        <f t="shared" si="1"/>
        <v>0.42720000000000002</v>
      </c>
      <c r="P14" s="40">
        <f t="shared" si="1"/>
        <v>1189.9826880000001</v>
      </c>
      <c r="Q14" s="40">
        <f t="shared" si="1"/>
        <v>1398.6</v>
      </c>
      <c r="R14" s="40">
        <f t="shared" si="1"/>
        <v>2588.582688</v>
      </c>
      <c r="S14" s="40">
        <f t="shared" si="1"/>
        <v>0</v>
      </c>
      <c r="T14" s="40">
        <f t="shared" si="1"/>
        <v>2588.58</v>
      </c>
      <c r="U14" s="39">
        <f>U9+U11</f>
        <v>0</v>
      </c>
      <c r="V14" s="39">
        <f>V9+V11</f>
        <v>2588.58</v>
      </c>
      <c r="W14" s="39">
        <f>W9+W11</f>
        <v>2588.58</v>
      </c>
      <c r="X14" s="39">
        <f>X9+X11</f>
        <v>16187.92</v>
      </c>
    </row>
    <row r="15" spans="1:25" ht="13.5" thickTop="1" x14ac:dyDescent="0.2"/>
    <row r="24" spans="4:37" x14ac:dyDescent="0.2">
      <c r="D24" s="4" t="s">
        <v>218</v>
      </c>
      <c r="V24" t="s">
        <v>107</v>
      </c>
    </row>
    <row r="25" spans="4:37" x14ac:dyDescent="0.2">
      <c r="D25" s="78" t="s">
        <v>375</v>
      </c>
      <c r="H25" s="4"/>
      <c r="V25" s="78" t="s">
        <v>219</v>
      </c>
    </row>
    <row r="26" spans="4:37" x14ac:dyDescent="0.2">
      <c r="D26" s="78" t="s">
        <v>357</v>
      </c>
      <c r="E26" s="51"/>
      <c r="F26" s="51"/>
      <c r="G26" s="51"/>
      <c r="H26" s="51"/>
      <c r="I26" s="51"/>
      <c r="V26" s="51" t="s">
        <v>95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5"/>
  <sheetViews>
    <sheetView topLeftCell="B33" zoomScale="66" zoomScaleNormal="66" workbookViewId="0">
      <selection activeCell="W33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5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8" customWidth="1"/>
    <col min="26" max="26" width="1.42578125" customWidth="1"/>
  </cols>
  <sheetData>
    <row r="1" spans="1:31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31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31" ht="15" x14ac:dyDescent="0.2">
      <c r="A3" s="309" t="s">
        <v>374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69" customFormat="1" ht="12.75" customHeight="1" x14ac:dyDescent="0.2">
      <c r="A5" s="65"/>
      <c r="B5" s="65"/>
      <c r="C5" s="327" t="s">
        <v>140</v>
      </c>
      <c r="D5" s="65"/>
      <c r="E5" s="65"/>
      <c r="F5" s="66" t="s">
        <v>23</v>
      </c>
      <c r="G5" s="66" t="s">
        <v>6</v>
      </c>
      <c r="H5" s="311" t="s">
        <v>1</v>
      </c>
      <c r="I5" s="312"/>
      <c r="J5" s="313"/>
      <c r="K5" s="67" t="s">
        <v>26</v>
      </c>
      <c r="L5" s="68"/>
      <c r="M5" s="314" t="s">
        <v>9</v>
      </c>
      <c r="N5" s="315"/>
      <c r="O5" s="315"/>
      <c r="P5" s="315"/>
      <c r="Q5" s="315"/>
      <c r="R5" s="316"/>
      <c r="S5" s="67" t="s">
        <v>30</v>
      </c>
      <c r="T5" s="67" t="s">
        <v>10</v>
      </c>
      <c r="U5" s="66" t="s">
        <v>54</v>
      </c>
      <c r="V5" s="317" t="s">
        <v>2</v>
      </c>
      <c r="W5" s="318"/>
      <c r="X5" s="66" t="s">
        <v>0</v>
      </c>
      <c r="Y5" s="65"/>
    </row>
    <row r="6" spans="1:31" s="69" customFormat="1" ht="24" x14ac:dyDescent="0.2">
      <c r="A6" s="70" t="s">
        <v>21</v>
      </c>
      <c r="B6" s="64" t="s">
        <v>118</v>
      </c>
      <c r="C6" s="328"/>
      <c r="D6" s="70" t="s">
        <v>22</v>
      </c>
      <c r="E6" s="70"/>
      <c r="F6" s="71" t="s">
        <v>24</v>
      </c>
      <c r="G6" s="70" t="s">
        <v>25</v>
      </c>
      <c r="H6" s="66" t="s">
        <v>6</v>
      </c>
      <c r="I6" s="66" t="s">
        <v>59</v>
      </c>
      <c r="J6" s="66" t="s">
        <v>28</v>
      </c>
      <c r="K6" s="72" t="s">
        <v>27</v>
      </c>
      <c r="L6" s="68" t="s">
        <v>32</v>
      </c>
      <c r="M6" s="68" t="s">
        <v>12</v>
      </c>
      <c r="N6" s="68" t="s">
        <v>34</v>
      </c>
      <c r="O6" s="68" t="s">
        <v>36</v>
      </c>
      <c r="P6" s="68" t="s">
        <v>37</v>
      </c>
      <c r="Q6" s="68" t="s">
        <v>14</v>
      </c>
      <c r="R6" s="68" t="s">
        <v>10</v>
      </c>
      <c r="S6" s="72" t="s">
        <v>40</v>
      </c>
      <c r="T6" s="72" t="s">
        <v>41</v>
      </c>
      <c r="U6" s="70" t="s">
        <v>31</v>
      </c>
      <c r="V6" s="66" t="s">
        <v>3</v>
      </c>
      <c r="W6" s="66" t="s">
        <v>7</v>
      </c>
      <c r="X6" s="70" t="s">
        <v>4</v>
      </c>
      <c r="Y6" s="70" t="s">
        <v>58</v>
      </c>
    </row>
    <row r="7" spans="1:31" s="69" customFormat="1" ht="12" x14ac:dyDescent="0.2">
      <c r="A7" s="79"/>
      <c r="B7" s="79"/>
      <c r="C7" s="329"/>
      <c r="D7" s="79"/>
      <c r="E7" s="79"/>
      <c r="F7" s="79"/>
      <c r="G7" s="79"/>
      <c r="H7" s="79" t="s">
        <v>47</v>
      </c>
      <c r="I7" s="79" t="s">
        <v>60</v>
      </c>
      <c r="J7" s="79" t="s">
        <v>29</v>
      </c>
      <c r="K7" s="81" t="s">
        <v>43</v>
      </c>
      <c r="L7" s="67" t="s">
        <v>33</v>
      </c>
      <c r="M7" s="67" t="s">
        <v>13</v>
      </c>
      <c r="N7" s="67" t="s">
        <v>35</v>
      </c>
      <c r="O7" s="67" t="s">
        <v>35</v>
      </c>
      <c r="P7" s="67" t="s">
        <v>38</v>
      </c>
      <c r="Q7" s="67" t="s">
        <v>15</v>
      </c>
      <c r="R7" s="67" t="s">
        <v>39</v>
      </c>
      <c r="S7" s="72" t="s">
        <v>19</v>
      </c>
      <c r="T7" s="73" t="s">
        <v>155</v>
      </c>
      <c r="U7" s="79" t="s">
        <v>53</v>
      </c>
      <c r="V7" s="79"/>
      <c r="W7" s="79" t="s">
        <v>44</v>
      </c>
      <c r="X7" s="79" t="s">
        <v>5</v>
      </c>
      <c r="Y7" s="75"/>
    </row>
    <row r="8" spans="1:31" s="69" customFormat="1" ht="12" x14ac:dyDescent="0.2">
      <c r="A8" s="82"/>
      <c r="B8" s="82"/>
      <c r="C8" s="82"/>
      <c r="D8" s="84" t="s">
        <v>75</v>
      </c>
      <c r="E8" s="82" t="s">
        <v>62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6"/>
      <c r="U8" s="82"/>
      <c r="V8" s="82"/>
      <c r="W8" s="82"/>
      <c r="X8" s="82"/>
      <c r="Y8" s="87"/>
    </row>
    <row r="9" spans="1:31" s="186" customFormat="1" ht="95.1" customHeight="1" x14ac:dyDescent="0.25">
      <c r="A9" s="245" t="s">
        <v>99</v>
      </c>
      <c r="B9" s="246" t="s">
        <v>281</v>
      </c>
      <c r="C9" s="247" t="s">
        <v>215</v>
      </c>
      <c r="D9" s="248" t="s">
        <v>278</v>
      </c>
      <c r="E9" s="249" t="s">
        <v>330</v>
      </c>
      <c r="F9" s="250">
        <v>15</v>
      </c>
      <c r="G9" s="251">
        <f t="shared" ref="G9:G12" si="0">H9/F9</f>
        <v>647.79999999999995</v>
      </c>
      <c r="H9" s="236">
        <v>9717</v>
      </c>
      <c r="I9" s="237">
        <v>0</v>
      </c>
      <c r="J9" s="238">
        <f t="shared" ref="J9" si="1">SUM(H9:I9)</f>
        <v>9717</v>
      </c>
      <c r="K9" s="255">
        <f t="shared" ref="K9:K20" si="2">IF(H9/15&lt;=SMG,0,I9/2)</f>
        <v>0</v>
      </c>
      <c r="L9" s="255">
        <f>H9+K9</f>
        <v>9717</v>
      </c>
      <c r="M9" s="255">
        <f t="shared" ref="M9:M20" si="3">VLOOKUP(L9,Tarifa1,1)</f>
        <v>6602.71</v>
      </c>
      <c r="N9" s="255">
        <f>L9-M9</f>
        <v>3114.29</v>
      </c>
      <c r="O9" s="256">
        <f t="shared" ref="O9:O20" si="4">VLOOKUP(L9,Tarifa1,3)</f>
        <v>0.21360000000000001</v>
      </c>
      <c r="P9" s="255">
        <f>N9*O9</f>
        <v>665.21234400000003</v>
      </c>
      <c r="Q9" s="257">
        <f t="shared" ref="Q9:Q20" si="5">VLOOKUP(L9,Tarifa1,2)</f>
        <v>699.3</v>
      </c>
      <c r="R9" s="255">
        <f>P9+Q9</f>
        <v>1364.512344</v>
      </c>
      <c r="S9" s="288">
        <f t="shared" ref="S9:S20" si="6">VLOOKUP(L9,Credito1,2)</f>
        <v>0</v>
      </c>
      <c r="T9" s="255">
        <f>ROUND(R9-S9,2)</f>
        <v>1364.51</v>
      </c>
      <c r="U9" s="238">
        <f t="shared" ref="U9" si="7">-IF(T9&gt;0,0,T9)</f>
        <v>0</v>
      </c>
      <c r="V9" s="238">
        <f t="shared" ref="V9" si="8">IF(T9&lt;0,0,T9)</f>
        <v>1364.51</v>
      </c>
      <c r="W9" s="238">
        <f>SUM(V9:V9)</f>
        <v>1364.51</v>
      </c>
      <c r="X9" s="238">
        <f>J9+U9-W9</f>
        <v>8352.49</v>
      </c>
      <c r="Y9" s="258"/>
      <c r="Z9" s="188"/>
      <c r="AE9" s="189"/>
    </row>
    <row r="10" spans="1:31" s="186" customFormat="1" ht="95.1" customHeight="1" x14ac:dyDescent="0.25">
      <c r="A10" s="245"/>
      <c r="B10" s="246" t="s">
        <v>234</v>
      </c>
      <c r="C10" s="247" t="s">
        <v>139</v>
      </c>
      <c r="D10" s="248" t="s">
        <v>184</v>
      </c>
      <c r="E10" s="249" t="s">
        <v>185</v>
      </c>
      <c r="F10" s="250">
        <v>15</v>
      </c>
      <c r="G10" s="251">
        <f t="shared" ref="G10" si="9">H10/F10</f>
        <v>268.93333333333334</v>
      </c>
      <c r="H10" s="252">
        <v>4034</v>
      </c>
      <c r="I10" s="253">
        <v>0</v>
      </c>
      <c r="J10" s="254">
        <f>SUM(H10:I10)</f>
        <v>4034</v>
      </c>
      <c r="K10" s="255">
        <f t="shared" si="2"/>
        <v>0</v>
      </c>
      <c r="L10" s="255">
        <f t="shared" ref="L10:L20" si="10">H10+K10</f>
        <v>4034</v>
      </c>
      <c r="M10" s="255">
        <f t="shared" si="3"/>
        <v>2699.41</v>
      </c>
      <c r="N10" s="255">
        <f t="shared" ref="N10:N20" si="11">L10-M10</f>
        <v>1334.5900000000001</v>
      </c>
      <c r="O10" s="256">
        <f t="shared" si="4"/>
        <v>0.10879999999999999</v>
      </c>
      <c r="P10" s="255">
        <f t="shared" ref="P10:P20" si="12">N10*O10</f>
        <v>145.20339200000001</v>
      </c>
      <c r="Q10" s="257">
        <f t="shared" si="5"/>
        <v>158.55000000000001</v>
      </c>
      <c r="R10" s="255">
        <f t="shared" ref="R10:R20" si="13">P10+Q10</f>
        <v>303.75339200000002</v>
      </c>
      <c r="S10" s="288">
        <f t="shared" si="6"/>
        <v>0</v>
      </c>
      <c r="T10" s="255">
        <f t="shared" ref="T10:T20" si="14">ROUND(R10-S10,2)</f>
        <v>303.75</v>
      </c>
      <c r="U10" s="254">
        <f t="shared" ref="U10" si="15">-IF(T10&gt;0,0,T10)</f>
        <v>0</v>
      </c>
      <c r="V10" s="254">
        <f>IF(T10&lt;0,0,T10)</f>
        <v>303.75</v>
      </c>
      <c r="W10" s="254">
        <f>SUM(V10:V10)</f>
        <v>303.75</v>
      </c>
      <c r="X10" s="254">
        <f>J10+U10-W10</f>
        <v>3730.25</v>
      </c>
      <c r="Y10" s="258"/>
      <c r="Z10" s="188"/>
      <c r="AE10" s="189"/>
    </row>
    <row r="11" spans="1:31" s="186" customFormat="1" ht="95.1" customHeight="1" x14ac:dyDescent="0.25">
      <c r="A11" s="245" t="s">
        <v>100</v>
      </c>
      <c r="B11" s="246" t="s">
        <v>235</v>
      </c>
      <c r="C11" s="247" t="s">
        <v>139</v>
      </c>
      <c r="D11" s="248" t="s">
        <v>186</v>
      </c>
      <c r="E11" s="249" t="s">
        <v>189</v>
      </c>
      <c r="F11" s="250">
        <v>15</v>
      </c>
      <c r="G11" s="251">
        <f t="shared" si="0"/>
        <v>538.4</v>
      </c>
      <c r="H11" s="252">
        <v>8076</v>
      </c>
      <c r="I11" s="253">
        <v>0</v>
      </c>
      <c r="J11" s="254">
        <f>SUM(H11:I11)</f>
        <v>8076</v>
      </c>
      <c r="K11" s="255">
        <f t="shared" si="2"/>
        <v>0</v>
      </c>
      <c r="L11" s="255">
        <f t="shared" si="10"/>
        <v>8076</v>
      </c>
      <c r="M11" s="255">
        <f t="shared" si="3"/>
        <v>6602.71</v>
      </c>
      <c r="N11" s="255">
        <f t="shared" si="11"/>
        <v>1473.29</v>
      </c>
      <c r="O11" s="256">
        <f t="shared" si="4"/>
        <v>0.21360000000000001</v>
      </c>
      <c r="P11" s="255">
        <f t="shared" si="12"/>
        <v>314.69474400000001</v>
      </c>
      <c r="Q11" s="257">
        <f t="shared" si="5"/>
        <v>699.3</v>
      </c>
      <c r="R11" s="255">
        <f t="shared" si="13"/>
        <v>1013.994744</v>
      </c>
      <c r="S11" s="288">
        <f t="shared" si="6"/>
        <v>0</v>
      </c>
      <c r="T11" s="255">
        <f t="shared" si="14"/>
        <v>1013.99</v>
      </c>
      <c r="U11" s="254">
        <f t="shared" ref="U11:U13" si="16">-IF(T11&gt;0,0,T11)</f>
        <v>0</v>
      </c>
      <c r="V11" s="254">
        <f>IF(T11&lt;0,0,T11)</f>
        <v>1013.99</v>
      </c>
      <c r="W11" s="254">
        <f>SUM(V11:V11)</f>
        <v>1013.99</v>
      </c>
      <c r="X11" s="254">
        <f>J11+U11-W11</f>
        <v>7062.01</v>
      </c>
      <c r="Y11" s="258"/>
      <c r="AE11" s="190"/>
    </row>
    <row r="12" spans="1:31" s="186" customFormat="1" ht="95.1" customHeight="1" x14ac:dyDescent="0.25">
      <c r="A12" s="245" t="s">
        <v>101</v>
      </c>
      <c r="B12" s="247" t="s">
        <v>134</v>
      </c>
      <c r="C12" s="247" t="s">
        <v>139</v>
      </c>
      <c r="D12" s="248" t="s">
        <v>72</v>
      </c>
      <c r="E12" s="249" t="s">
        <v>188</v>
      </c>
      <c r="F12" s="250">
        <v>15</v>
      </c>
      <c r="G12" s="251">
        <f t="shared" si="0"/>
        <v>446.33333333333331</v>
      </c>
      <c r="H12" s="252">
        <v>6695</v>
      </c>
      <c r="I12" s="253">
        <v>0</v>
      </c>
      <c r="J12" s="254">
        <f>SUM(H12:I12)</f>
        <v>6695</v>
      </c>
      <c r="K12" s="255">
        <f t="shared" si="2"/>
        <v>0</v>
      </c>
      <c r="L12" s="255">
        <f t="shared" si="10"/>
        <v>6695</v>
      </c>
      <c r="M12" s="255">
        <f t="shared" si="3"/>
        <v>6602.71</v>
      </c>
      <c r="N12" s="255">
        <f t="shared" si="11"/>
        <v>92.289999999999964</v>
      </c>
      <c r="O12" s="256">
        <f t="shared" si="4"/>
        <v>0.21360000000000001</v>
      </c>
      <c r="P12" s="255">
        <f t="shared" si="12"/>
        <v>19.713143999999993</v>
      </c>
      <c r="Q12" s="257">
        <f t="shared" si="5"/>
        <v>699.3</v>
      </c>
      <c r="R12" s="255">
        <f t="shared" si="13"/>
        <v>719.0131439999999</v>
      </c>
      <c r="S12" s="288">
        <f t="shared" si="6"/>
        <v>0</v>
      </c>
      <c r="T12" s="255">
        <f t="shared" si="14"/>
        <v>719.01</v>
      </c>
      <c r="U12" s="254">
        <f t="shared" si="16"/>
        <v>0</v>
      </c>
      <c r="V12" s="254">
        <f t="shared" ref="V12:V13" si="17">IF(T12&lt;0,0,T12)</f>
        <v>719.01</v>
      </c>
      <c r="W12" s="254">
        <f>SUM(V12:V12)</f>
        <v>719.01</v>
      </c>
      <c r="X12" s="254">
        <f>J12+U12-W12</f>
        <v>5975.99</v>
      </c>
      <c r="Y12" s="258"/>
    </row>
    <row r="13" spans="1:31" s="186" customFormat="1" ht="95.1" customHeight="1" x14ac:dyDescent="0.25">
      <c r="A13" s="292"/>
      <c r="B13" s="246" t="s">
        <v>343</v>
      </c>
      <c r="C13" s="246"/>
      <c r="D13" s="293" t="s">
        <v>341</v>
      </c>
      <c r="E13" s="249" t="s">
        <v>342</v>
      </c>
      <c r="F13" s="250"/>
      <c r="G13" s="251"/>
      <c r="H13" s="252">
        <v>5894</v>
      </c>
      <c r="I13" s="253">
        <v>0</v>
      </c>
      <c r="J13" s="252">
        <f>H13</f>
        <v>5894</v>
      </c>
      <c r="K13" s="255">
        <f t="shared" ref="K13" si="18">IF(H13/15&lt;=SMG,0,I13/2)</f>
        <v>0</v>
      </c>
      <c r="L13" s="255">
        <f t="shared" ref="L13" si="19">H13+K13</f>
        <v>5894</v>
      </c>
      <c r="M13" s="255">
        <f t="shared" ref="M13" si="20">VLOOKUP(L13,Tarifa1,1)</f>
        <v>5514.76</v>
      </c>
      <c r="N13" s="255">
        <f t="shared" ref="N13" si="21">L13-M13</f>
        <v>379.23999999999978</v>
      </c>
      <c r="O13" s="256">
        <f t="shared" ref="O13" si="22">VLOOKUP(L13,Tarifa1,3)</f>
        <v>0.1792</v>
      </c>
      <c r="P13" s="255">
        <f t="shared" ref="P13" si="23">N13*O13</f>
        <v>67.959807999999967</v>
      </c>
      <c r="Q13" s="257">
        <f t="shared" ref="Q13" si="24">VLOOKUP(L13,Tarifa1,2)</f>
        <v>504.3</v>
      </c>
      <c r="R13" s="255">
        <f t="shared" ref="R13" si="25">P13+Q13</f>
        <v>572.25980800000002</v>
      </c>
      <c r="S13" s="288">
        <f t="shared" ref="S13" si="26">VLOOKUP(L13,Credito1,2)</f>
        <v>0</v>
      </c>
      <c r="T13" s="255">
        <f t="shared" ref="T13" si="27">ROUND(R13-S13,2)</f>
        <v>572.26</v>
      </c>
      <c r="U13" s="254">
        <f t="shared" si="16"/>
        <v>0</v>
      </c>
      <c r="V13" s="254">
        <f t="shared" si="17"/>
        <v>572.26</v>
      </c>
      <c r="W13" s="254">
        <f>SUM(V13:V13)</f>
        <v>572.26</v>
      </c>
      <c r="X13" s="254">
        <f>J13+U13-W13+I13</f>
        <v>5321.74</v>
      </c>
      <c r="Y13" s="258"/>
    </row>
    <row r="14" spans="1:31" s="186" customFormat="1" ht="95.1" customHeight="1" x14ac:dyDescent="0.25">
      <c r="A14" s="245"/>
      <c r="B14" s="247" t="s">
        <v>295</v>
      </c>
      <c r="C14" s="247" t="s">
        <v>139</v>
      </c>
      <c r="D14" s="259" t="s">
        <v>294</v>
      </c>
      <c r="E14" s="249" t="s">
        <v>73</v>
      </c>
      <c r="F14" s="250"/>
      <c r="G14" s="251"/>
      <c r="H14" s="252">
        <v>5894</v>
      </c>
      <c r="I14" s="253">
        <v>0</v>
      </c>
      <c r="J14" s="252">
        <f>H14</f>
        <v>5894</v>
      </c>
      <c r="K14" s="255">
        <f t="shared" si="2"/>
        <v>0</v>
      </c>
      <c r="L14" s="255">
        <f t="shared" si="10"/>
        <v>5894</v>
      </c>
      <c r="M14" s="255">
        <f t="shared" si="3"/>
        <v>5514.76</v>
      </c>
      <c r="N14" s="255">
        <f t="shared" si="11"/>
        <v>379.23999999999978</v>
      </c>
      <c r="O14" s="256">
        <f t="shared" si="4"/>
        <v>0.1792</v>
      </c>
      <c r="P14" s="255">
        <f t="shared" si="12"/>
        <v>67.959807999999967</v>
      </c>
      <c r="Q14" s="257">
        <f t="shared" si="5"/>
        <v>504.3</v>
      </c>
      <c r="R14" s="255">
        <f t="shared" si="13"/>
        <v>572.25980800000002</v>
      </c>
      <c r="S14" s="288">
        <f t="shared" si="6"/>
        <v>0</v>
      </c>
      <c r="T14" s="255">
        <f t="shared" si="14"/>
        <v>572.26</v>
      </c>
      <c r="U14" s="254">
        <f>-IF(T14&gt;0,0,T14)</f>
        <v>0</v>
      </c>
      <c r="V14" s="254">
        <f>IF(T14&lt;0,0,T14)</f>
        <v>572.26</v>
      </c>
      <c r="W14" s="254">
        <f>SUM(V14:V14)</f>
        <v>572.26</v>
      </c>
      <c r="X14" s="254">
        <f>J14+U14-W14+I14</f>
        <v>5321.74</v>
      </c>
      <c r="Y14" s="258"/>
      <c r="AE14" s="189"/>
    </row>
    <row r="15" spans="1:31" s="186" customFormat="1" ht="95.1" customHeight="1" x14ac:dyDescent="0.25">
      <c r="A15" s="245"/>
      <c r="B15" s="247" t="s">
        <v>317</v>
      </c>
      <c r="C15" s="247" t="s">
        <v>215</v>
      </c>
      <c r="D15" s="259" t="s">
        <v>316</v>
      </c>
      <c r="E15" s="249" t="s">
        <v>73</v>
      </c>
      <c r="F15" s="250"/>
      <c r="G15" s="251"/>
      <c r="H15" s="252">
        <v>5894</v>
      </c>
      <c r="I15" s="253">
        <v>0</v>
      </c>
      <c r="J15" s="252">
        <f>H15</f>
        <v>5894</v>
      </c>
      <c r="K15" s="255">
        <f t="shared" si="2"/>
        <v>0</v>
      </c>
      <c r="L15" s="255">
        <f t="shared" si="10"/>
        <v>5894</v>
      </c>
      <c r="M15" s="255">
        <f t="shared" si="3"/>
        <v>5514.76</v>
      </c>
      <c r="N15" s="255">
        <f t="shared" si="11"/>
        <v>379.23999999999978</v>
      </c>
      <c r="O15" s="256">
        <f t="shared" si="4"/>
        <v>0.1792</v>
      </c>
      <c r="P15" s="255">
        <f t="shared" si="12"/>
        <v>67.959807999999967</v>
      </c>
      <c r="Q15" s="257">
        <f t="shared" si="5"/>
        <v>504.3</v>
      </c>
      <c r="R15" s="255">
        <f t="shared" si="13"/>
        <v>572.25980800000002</v>
      </c>
      <c r="S15" s="288">
        <f t="shared" si="6"/>
        <v>0</v>
      </c>
      <c r="T15" s="255">
        <f t="shared" si="14"/>
        <v>572.26</v>
      </c>
      <c r="U15" s="254">
        <f t="shared" ref="U15" si="28">-IF(T15&gt;0,0,T15)</f>
        <v>0</v>
      </c>
      <c r="V15" s="254">
        <f t="shared" ref="V15" si="29">IF(T15&lt;0,0,T15)</f>
        <v>572.26</v>
      </c>
      <c r="W15" s="254">
        <f>SUM(V15:V15)</f>
        <v>572.26</v>
      </c>
      <c r="X15" s="254">
        <f>J15+U15-W15+I15</f>
        <v>5321.74</v>
      </c>
      <c r="Y15" s="258"/>
      <c r="AE15" s="189"/>
    </row>
    <row r="16" spans="1:31" s="186" customFormat="1" ht="95.1" customHeight="1" x14ac:dyDescent="0.25">
      <c r="A16" s="245"/>
      <c r="B16" s="246" t="s">
        <v>325</v>
      </c>
      <c r="C16" s="247" t="s">
        <v>139</v>
      </c>
      <c r="D16" s="249" t="s">
        <v>315</v>
      </c>
      <c r="E16" s="249" t="s">
        <v>73</v>
      </c>
      <c r="F16" s="250"/>
      <c r="G16" s="251"/>
      <c r="H16" s="252">
        <v>5894</v>
      </c>
      <c r="I16" s="253">
        <v>0</v>
      </c>
      <c r="J16" s="252">
        <f>H16</f>
        <v>5894</v>
      </c>
      <c r="K16" s="255">
        <f t="shared" si="2"/>
        <v>0</v>
      </c>
      <c r="L16" s="255">
        <f t="shared" si="10"/>
        <v>5894</v>
      </c>
      <c r="M16" s="255">
        <f t="shared" si="3"/>
        <v>5514.76</v>
      </c>
      <c r="N16" s="255">
        <f t="shared" si="11"/>
        <v>379.23999999999978</v>
      </c>
      <c r="O16" s="256">
        <f t="shared" si="4"/>
        <v>0.1792</v>
      </c>
      <c r="P16" s="255">
        <f t="shared" si="12"/>
        <v>67.959807999999967</v>
      </c>
      <c r="Q16" s="257">
        <f t="shared" si="5"/>
        <v>504.3</v>
      </c>
      <c r="R16" s="255">
        <f t="shared" si="13"/>
        <v>572.25980800000002</v>
      </c>
      <c r="S16" s="288">
        <f t="shared" si="6"/>
        <v>0</v>
      </c>
      <c r="T16" s="255">
        <f t="shared" si="14"/>
        <v>572.26</v>
      </c>
      <c r="U16" s="254">
        <f t="shared" ref="U16" si="30">-IF(T16&gt;0,0,T16)</f>
        <v>0</v>
      </c>
      <c r="V16" s="254">
        <f t="shared" ref="V16" si="31">IF(T16&lt;0,0,T16)</f>
        <v>572.26</v>
      </c>
      <c r="W16" s="254">
        <f>SUM(V16:V16)</f>
        <v>572.26</v>
      </c>
      <c r="X16" s="254">
        <f>J16+U16-W16+I16</f>
        <v>5321.74</v>
      </c>
      <c r="Y16" s="258"/>
      <c r="AE16" s="189"/>
    </row>
    <row r="17" spans="1:31" s="186" customFormat="1" ht="95.1" customHeight="1" x14ac:dyDescent="0.25">
      <c r="A17" s="245"/>
      <c r="B17" s="247" t="s">
        <v>135</v>
      </c>
      <c r="C17" s="247" t="s">
        <v>139</v>
      </c>
      <c r="D17" s="248" t="s">
        <v>74</v>
      </c>
      <c r="E17" s="249" t="s">
        <v>187</v>
      </c>
      <c r="F17" s="250">
        <v>15</v>
      </c>
      <c r="G17" s="251">
        <f>H17/F17</f>
        <v>537.4</v>
      </c>
      <c r="H17" s="252">
        <v>8061</v>
      </c>
      <c r="I17" s="253">
        <v>0</v>
      </c>
      <c r="J17" s="254">
        <f>SUM(H17:I17)</f>
        <v>8061</v>
      </c>
      <c r="K17" s="255">
        <f t="shared" si="2"/>
        <v>0</v>
      </c>
      <c r="L17" s="255">
        <f t="shared" si="10"/>
        <v>8061</v>
      </c>
      <c r="M17" s="255">
        <f t="shared" si="3"/>
        <v>6602.71</v>
      </c>
      <c r="N17" s="255">
        <f t="shared" si="11"/>
        <v>1458.29</v>
      </c>
      <c r="O17" s="256">
        <f t="shared" si="4"/>
        <v>0.21360000000000001</v>
      </c>
      <c r="P17" s="255">
        <f t="shared" si="12"/>
        <v>311.49074400000001</v>
      </c>
      <c r="Q17" s="257">
        <f t="shared" si="5"/>
        <v>699.3</v>
      </c>
      <c r="R17" s="255">
        <f t="shared" si="13"/>
        <v>1010.7907439999999</v>
      </c>
      <c r="S17" s="288">
        <f t="shared" si="6"/>
        <v>0</v>
      </c>
      <c r="T17" s="255">
        <f t="shared" si="14"/>
        <v>1010.79</v>
      </c>
      <c r="U17" s="254">
        <f>-IF(T17&gt;0,0,T17)</f>
        <v>0</v>
      </c>
      <c r="V17" s="254">
        <f>IF(T17&lt;0,0,T17)</f>
        <v>1010.79</v>
      </c>
      <c r="W17" s="254">
        <f>SUM(V17:V17)</f>
        <v>1010.79</v>
      </c>
      <c r="X17" s="254">
        <f>J17+U17-W17</f>
        <v>7050.21</v>
      </c>
      <c r="Y17" s="258"/>
      <c r="AE17" s="189"/>
    </row>
    <row r="18" spans="1:31" s="186" customFormat="1" ht="95.1" customHeight="1" x14ac:dyDescent="0.25">
      <c r="A18" s="245"/>
      <c r="B18" s="247" t="s">
        <v>332</v>
      </c>
      <c r="C18" s="247" t="s">
        <v>139</v>
      </c>
      <c r="D18" s="248" t="s">
        <v>333</v>
      </c>
      <c r="E18" s="249" t="s">
        <v>187</v>
      </c>
      <c r="F18" s="250">
        <v>15</v>
      </c>
      <c r="G18" s="251">
        <f t="shared" ref="G18" si="32">H18/F18</f>
        <v>537.4</v>
      </c>
      <c r="H18" s="252">
        <v>8061</v>
      </c>
      <c r="I18" s="253">
        <v>0</v>
      </c>
      <c r="J18" s="254">
        <f t="shared" ref="J18" si="33">SUM(H18:I18)</f>
        <v>8061</v>
      </c>
      <c r="K18" s="255">
        <f t="shared" si="2"/>
        <v>0</v>
      </c>
      <c r="L18" s="255">
        <f t="shared" si="10"/>
        <v>8061</v>
      </c>
      <c r="M18" s="255">
        <f t="shared" si="3"/>
        <v>6602.71</v>
      </c>
      <c r="N18" s="255">
        <f t="shared" si="11"/>
        <v>1458.29</v>
      </c>
      <c r="O18" s="256">
        <f t="shared" si="4"/>
        <v>0.21360000000000001</v>
      </c>
      <c r="P18" s="255">
        <f t="shared" si="12"/>
        <v>311.49074400000001</v>
      </c>
      <c r="Q18" s="257">
        <f t="shared" si="5"/>
        <v>699.3</v>
      </c>
      <c r="R18" s="255">
        <f t="shared" si="13"/>
        <v>1010.7907439999999</v>
      </c>
      <c r="S18" s="288">
        <f t="shared" si="6"/>
        <v>0</v>
      </c>
      <c r="T18" s="255">
        <f t="shared" si="14"/>
        <v>1010.79</v>
      </c>
      <c r="U18" s="254">
        <f>-IF(T18&gt;0,0,T18)</f>
        <v>0</v>
      </c>
      <c r="V18" s="254">
        <f>IF(T18&lt;0,0,T18)</f>
        <v>1010.79</v>
      </c>
      <c r="W18" s="254">
        <f>SUM(V18:V18)</f>
        <v>1010.79</v>
      </c>
      <c r="X18" s="254">
        <f>J18+U18-W18</f>
        <v>7050.21</v>
      </c>
      <c r="Y18" s="258"/>
      <c r="AE18" s="189"/>
    </row>
    <row r="19" spans="1:31" s="186" customFormat="1" ht="95.1" customHeight="1" x14ac:dyDescent="0.25">
      <c r="A19" s="245"/>
      <c r="B19" s="247" t="s">
        <v>177</v>
      </c>
      <c r="C19" s="247" t="s">
        <v>139</v>
      </c>
      <c r="D19" s="259" t="s">
        <v>175</v>
      </c>
      <c r="E19" s="249" t="s">
        <v>262</v>
      </c>
      <c r="F19" s="250">
        <v>15</v>
      </c>
      <c r="G19" s="251">
        <f t="shared" ref="G19:G34" si="34">H19/F19</f>
        <v>430</v>
      </c>
      <c r="H19" s="252">
        <v>6450</v>
      </c>
      <c r="I19" s="253">
        <v>0</v>
      </c>
      <c r="J19" s="254">
        <f t="shared" ref="J19:J34" si="35">SUM(H19:I19)</f>
        <v>6450</v>
      </c>
      <c r="K19" s="255">
        <f t="shared" si="2"/>
        <v>0</v>
      </c>
      <c r="L19" s="255">
        <f t="shared" si="10"/>
        <v>6450</v>
      </c>
      <c r="M19" s="255">
        <f t="shared" si="3"/>
        <v>5514.76</v>
      </c>
      <c r="N19" s="255">
        <f t="shared" si="11"/>
        <v>935.23999999999978</v>
      </c>
      <c r="O19" s="256">
        <f t="shared" si="4"/>
        <v>0.1792</v>
      </c>
      <c r="P19" s="255">
        <f t="shared" si="12"/>
        <v>167.59500799999995</v>
      </c>
      <c r="Q19" s="257">
        <f t="shared" si="5"/>
        <v>504.3</v>
      </c>
      <c r="R19" s="255">
        <f t="shared" si="13"/>
        <v>671.89500799999996</v>
      </c>
      <c r="S19" s="288">
        <f t="shared" si="6"/>
        <v>0</v>
      </c>
      <c r="T19" s="255">
        <f t="shared" si="14"/>
        <v>671.9</v>
      </c>
      <c r="U19" s="254">
        <f t="shared" ref="U19" si="36">-IF(T19&gt;0,0,T19)</f>
        <v>0</v>
      </c>
      <c r="V19" s="254">
        <f t="shared" ref="V19:V34" si="37">IF(T19&lt;0,0,T19)</f>
        <v>671.9</v>
      </c>
      <c r="W19" s="254">
        <f>SUM(V19:V19)</f>
        <v>671.9</v>
      </c>
      <c r="X19" s="254">
        <f>J19+U19-W19</f>
        <v>5778.1</v>
      </c>
      <c r="Y19" s="258"/>
      <c r="AE19" s="189"/>
    </row>
    <row r="20" spans="1:31" s="186" customFormat="1" ht="95.1" customHeight="1" x14ac:dyDescent="0.25">
      <c r="A20" s="245"/>
      <c r="B20" s="247" t="s">
        <v>323</v>
      </c>
      <c r="C20" s="247" t="s">
        <v>139</v>
      </c>
      <c r="D20" s="259" t="s">
        <v>324</v>
      </c>
      <c r="E20" s="249" t="s">
        <v>262</v>
      </c>
      <c r="F20" s="250"/>
      <c r="G20" s="251"/>
      <c r="H20" s="252">
        <v>6450</v>
      </c>
      <c r="I20" s="253">
        <v>0</v>
      </c>
      <c r="J20" s="254">
        <f>SUM(H20:I20)</f>
        <v>6450</v>
      </c>
      <c r="K20" s="255">
        <f t="shared" si="2"/>
        <v>0</v>
      </c>
      <c r="L20" s="255">
        <f t="shared" si="10"/>
        <v>6450</v>
      </c>
      <c r="M20" s="255">
        <f t="shared" si="3"/>
        <v>5514.76</v>
      </c>
      <c r="N20" s="255">
        <f t="shared" si="11"/>
        <v>935.23999999999978</v>
      </c>
      <c r="O20" s="256">
        <f t="shared" si="4"/>
        <v>0.1792</v>
      </c>
      <c r="P20" s="255">
        <f t="shared" si="12"/>
        <v>167.59500799999995</v>
      </c>
      <c r="Q20" s="257">
        <f t="shared" si="5"/>
        <v>504.3</v>
      </c>
      <c r="R20" s="255">
        <f t="shared" si="13"/>
        <v>671.89500799999996</v>
      </c>
      <c r="S20" s="288">
        <f t="shared" si="6"/>
        <v>0</v>
      </c>
      <c r="T20" s="255">
        <f t="shared" si="14"/>
        <v>671.9</v>
      </c>
      <c r="U20" s="254">
        <f>-IF(T20&gt;0,0,T20)</f>
        <v>0</v>
      </c>
      <c r="V20" s="254">
        <f>IF(T20&lt;0,0,T20)</f>
        <v>671.9</v>
      </c>
      <c r="W20" s="254">
        <f>SUM(V20:V20)</f>
        <v>671.9</v>
      </c>
      <c r="X20" s="254">
        <f>J20+U20-W20</f>
        <v>5778.1</v>
      </c>
      <c r="Y20" s="258"/>
      <c r="AE20" s="189"/>
    </row>
    <row r="21" spans="1:31" s="186" customFormat="1" ht="95.1" customHeight="1" x14ac:dyDescent="0.25">
      <c r="A21" s="265"/>
      <c r="B21" s="266"/>
      <c r="C21" s="266"/>
      <c r="D21" s="267"/>
      <c r="E21" s="268"/>
      <c r="F21" s="269"/>
      <c r="G21" s="270"/>
      <c r="H21" s="271"/>
      <c r="I21" s="272"/>
      <c r="J21" s="273"/>
      <c r="K21" s="274"/>
      <c r="L21" s="274"/>
      <c r="M21" s="274"/>
      <c r="N21" s="274"/>
      <c r="O21" s="275"/>
      <c r="P21" s="274"/>
      <c r="Q21" s="276"/>
      <c r="R21" s="274"/>
      <c r="S21" s="274"/>
      <c r="T21" s="274"/>
      <c r="U21" s="273"/>
      <c r="V21" s="273"/>
      <c r="W21" s="273"/>
      <c r="X21" s="273"/>
      <c r="Y21" s="262"/>
      <c r="AE21" s="189"/>
    </row>
    <row r="22" spans="1:31" s="186" customFormat="1" ht="95.1" customHeight="1" x14ac:dyDescent="0.25">
      <c r="A22" s="265"/>
      <c r="B22" s="266"/>
      <c r="C22" s="266"/>
      <c r="D22" s="267"/>
      <c r="E22" s="268"/>
      <c r="F22" s="269"/>
      <c r="G22" s="270"/>
      <c r="H22" s="271"/>
      <c r="I22" s="272"/>
      <c r="J22" s="273"/>
      <c r="K22" s="274"/>
      <c r="L22" s="274"/>
      <c r="M22" s="274"/>
      <c r="N22" s="274"/>
      <c r="O22" s="275"/>
      <c r="P22" s="274"/>
      <c r="Q22" s="276"/>
      <c r="R22" s="274"/>
      <c r="S22" s="274"/>
      <c r="T22" s="274"/>
      <c r="U22" s="273"/>
      <c r="V22" s="273"/>
      <c r="W22" s="273"/>
      <c r="X22" s="273"/>
      <c r="Y22" s="262"/>
      <c r="AE22" s="189"/>
    </row>
    <row r="23" spans="1:31" s="186" customFormat="1" ht="24" customHeight="1" x14ac:dyDescent="0.25">
      <c r="A23" s="265"/>
      <c r="B23" s="308" t="s">
        <v>91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E23" s="189"/>
    </row>
    <row r="24" spans="1:31" s="186" customFormat="1" ht="23.25" customHeight="1" x14ac:dyDescent="0.25">
      <c r="A24" s="265"/>
      <c r="B24" s="308" t="s">
        <v>66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E24" s="189"/>
    </row>
    <row r="25" spans="1:31" s="186" customFormat="1" ht="23.25" customHeight="1" x14ac:dyDescent="0.25">
      <c r="A25" s="265"/>
      <c r="B25" s="309" t="s">
        <v>374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E25" s="189"/>
    </row>
    <row r="26" spans="1:31" s="186" customFormat="1" ht="18.75" customHeight="1" x14ac:dyDescent="0.25">
      <c r="A26" s="265"/>
      <c r="B26" s="50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E26" s="189"/>
    </row>
    <row r="27" spans="1:31" s="186" customFormat="1" ht="17.25" customHeight="1" x14ac:dyDescent="0.25">
      <c r="A27" s="265"/>
      <c r="B27" s="50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E27" s="189"/>
    </row>
    <row r="28" spans="1:31" s="186" customFormat="1" ht="20.25" customHeight="1" x14ac:dyDescent="0.25">
      <c r="A28" s="265"/>
      <c r="B28" s="65"/>
      <c r="C28" s="65"/>
      <c r="D28" s="65"/>
      <c r="E28" s="65"/>
      <c r="F28" s="66" t="s">
        <v>23</v>
      </c>
      <c r="G28" s="66" t="s">
        <v>6</v>
      </c>
      <c r="H28" s="311" t="s">
        <v>1</v>
      </c>
      <c r="I28" s="312"/>
      <c r="J28" s="313"/>
      <c r="K28" s="67" t="s">
        <v>26</v>
      </c>
      <c r="L28" s="68"/>
      <c r="M28" s="314" t="s">
        <v>9</v>
      </c>
      <c r="N28" s="315"/>
      <c r="O28" s="315"/>
      <c r="P28" s="315"/>
      <c r="Q28" s="315"/>
      <c r="R28" s="316"/>
      <c r="S28" s="67" t="s">
        <v>30</v>
      </c>
      <c r="T28" s="67" t="s">
        <v>10</v>
      </c>
      <c r="U28" s="66" t="s">
        <v>54</v>
      </c>
      <c r="V28" s="317" t="s">
        <v>2</v>
      </c>
      <c r="W28" s="318"/>
      <c r="X28" s="66" t="s">
        <v>0</v>
      </c>
      <c r="Y28" s="65"/>
      <c r="Z28" s="118"/>
      <c r="AE28" s="189"/>
    </row>
    <row r="29" spans="1:31" s="186" customFormat="1" ht="37.5" customHeight="1" x14ac:dyDescent="0.25">
      <c r="A29" s="265"/>
      <c r="B29" s="64" t="s">
        <v>118</v>
      </c>
      <c r="C29" s="64" t="s">
        <v>140</v>
      </c>
      <c r="D29" s="70" t="s">
        <v>22</v>
      </c>
      <c r="E29" s="70"/>
      <c r="F29" s="71" t="s">
        <v>24</v>
      </c>
      <c r="G29" s="70" t="s">
        <v>25</v>
      </c>
      <c r="H29" s="66" t="s">
        <v>6</v>
      </c>
      <c r="I29" s="66" t="s">
        <v>59</v>
      </c>
      <c r="J29" s="66" t="s">
        <v>28</v>
      </c>
      <c r="K29" s="72" t="s">
        <v>27</v>
      </c>
      <c r="L29" s="68" t="s">
        <v>32</v>
      </c>
      <c r="M29" s="68" t="s">
        <v>12</v>
      </c>
      <c r="N29" s="68" t="s">
        <v>34</v>
      </c>
      <c r="O29" s="68" t="s">
        <v>36</v>
      </c>
      <c r="P29" s="68" t="s">
        <v>37</v>
      </c>
      <c r="Q29" s="68" t="s">
        <v>14</v>
      </c>
      <c r="R29" s="68" t="s">
        <v>10</v>
      </c>
      <c r="S29" s="72" t="s">
        <v>40</v>
      </c>
      <c r="T29" s="72" t="s">
        <v>41</v>
      </c>
      <c r="U29" s="70" t="s">
        <v>31</v>
      </c>
      <c r="V29" s="66" t="s">
        <v>3</v>
      </c>
      <c r="W29" s="66" t="s">
        <v>7</v>
      </c>
      <c r="X29" s="70" t="s">
        <v>4</v>
      </c>
      <c r="Y29" s="70" t="s">
        <v>58</v>
      </c>
      <c r="Z29" s="118"/>
      <c r="AE29" s="189"/>
    </row>
    <row r="30" spans="1:31" s="186" customFormat="1" ht="18.75" customHeight="1" x14ac:dyDescent="0.25">
      <c r="A30" s="265"/>
      <c r="B30" s="79"/>
      <c r="C30" s="79"/>
      <c r="D30" s="79"/>
      <c r="E30" s="79"/>
      <c r="F30" s="79"/>
      <c r="G30" s="79"/>
      <c r="H30" s="79" t="s">
        <v>47</v>
      </c>
      <c r="I30" s="79" t="s">
        <v>60</v>
      </c>
      <c r="J30" s="79" t="s">
        <v>29</v>
      </c>
      <c r="K30" s="81" t="s">
        <v>43</v>
      </c>
      <c r="L30" s="67" t="s">
        <v>33</v>
      </c>
      <c r="M30" s="67" t="s">
        <v>13</v>
      </c>
      <c r="N30" s="67" t="s">
        <v>35</v>
      </c>
      <c r="O30" s="67" t="s">
        <v>35</v>
      </c>
      <c r="P30" s="67" t="s">
        <v>38</v>
      </c>
      <c r="Q30" s="67" t="s">
        <v>15</v>
      </c>
      <c r="R30" s="67" t="s">
        <v>39</v>
      </c>
      <c r="S30" s="72" t="s">
        <v>19</v>
      </c>
      <c r="T30" s="73" t="s">
        <v>155</v>
      </c>
      <c r="U30" s="79" t="s">
        <v>53</v>
      </c>
      <c r="V30" s="79"/>
      <c r="W30" s="79" t="s">
        <v>44</v>
      </c>
      <c r="X30" s="79" t="s">
        <v>5</v>
      </c>
      <c r="Y30" s="75"/>
      <c r="Z30" s="118"/>
      <c r="AE30" s="189"/>
    </row>
    <row r="31" spans="1:31" s="186" customFormat="1" ht="18" customHeight="1" x14ac:dyDescent="0.25">
      <c r="A31" s="265"/>
      <c r="B31" s="82"/>
      <c r="C31" s="82"/>
      <c r="D31" s="84" t="s">
        <v>75</v>
      </c>
      <c r="E31" s="82" t="s">
        <v>62</v>
      </c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6"/>
      <c r="U31" s="82"/>
      <c r="V31" s="82"/>
      <c r="W31" s="82"/>
      <c r="X31" s="82"/>
      <c r="Y31" s="87"/>
      <c r="AE31" s="189"/>
    </row>
    <row r="32" spans="1:31" s="186" customFormat="1" ht="94.5" customHeight="1" x14ac:dyDescent="0.25">
      <c r="A32" s="265"/>
      <c r="B32" s="247" t="s">
        <v>280</v>
      </c>
      <c r="C32" s="247" t="s">
        <v>139</v>
      </c>
      <c r="D32" s="259" t="s">
        <v>269</v>
      </c>
      <c r="E32" s="249" t="s">
        <v>262</v>
      </c>
      <c r="F32" s="250"/>
      <c r="G32" s="251"/>
      <c r="H32" s="252">
        <v>8061</v>
      </c>
      <c r="I32" s="253">
        <v>0</v>
      </c>
      <c r="J32" s="254">
        <f t="shared" ref="J32:J33" si="38">SUM(H32:I32)</f>
        <v>8061</v>
      </c>
      <c r="K32" s="255">
        <f t="shared" ref="K32:K33" si="39">IF(H32/15&lt;=SMG,0,I32/2)</f>
        <v>0</v>
      </c>
      <c r="L32" s="255">
        <f t="shared" ref="L32:L33" si="40">H32+K32</f>
        <v>8061</v>
      </c>
      <c r="M32" s="255">
        <f t="shared" ref="M32:M33" si="41">VLOOKUP(L32,Tarifa1,1)</f>
        <v>6602.71</v>
      </c>
      <c r="N32" s="255">
        <f t="shared" ref="N32:N33" si="42">L32-M32</f>
        <v>1458.29</v>
      </c>
      <c r="O32" s="256">
        <f t="shared" ref="O32:O33" si="43">VLOOKUP(L32,Tarifa1,3)</f>
        <v>0.21360000000000001</v>
      </c>
      <c r="P32" s="255">
        <f t="shared" ref="P32:P33" si="44">N32*O32</f>
        <v>311.49074400000001</v>
      </c>
      <c r="Q32" s="257">
        <f t="shared" ref="Q32:Q33" si="45">VLOOKUP(L32,Tarifa1,2)</f>
        <v>699.3</v>
      </c>
      <c r="R32" s="255">
        <f t="shared" ref="R32:R33" si="46">P32+Q32</f>
        <v>1010.7907439999999</v>
      </c>
      <c r="S32" s="288">
        <f t="shared" ref="S32:S33" si="47">VLOOKUP(L32,Credito1,2)</f>
        <v>0</v>
      </c>
      <c r="T32" s="255">
        <f t="shared" ref="T32:T33" si="48">ROUND(R32-S32,2)</f>
        <v>1010.79</v>
      </c>
      <c r="U32" s="254">
        <f>-IF(T32&gt;0,0,T32)</f>
        <v>0</v>
      </c>
      <c r="V32" s="254">
        <f>IF(T32&lt;0,0,T32)</f>
        <v>1010.79</v>
      </c>
      <c r="W32" s="254">
        <f>SUM(V32:V32)</f>
        <v>1010.79</v>
      </c>
      <c r="X32" s="254">
        <f>J32+U32-W32</f>
        <v>7050.21</v>
      </c>
      <c r="Y32" s="258"/>
      <c r="AE32" s="189"/>
    </row>
    <row r="33" spans="1:31" s="186" customFormat="1" ht="95.1" customHeight="1" x14ac:dyDescent="0.25">
      <c r="A33" s="245"/>
      <c r="B33" s="247" t="s">
        <v>292</v>
      </c>
      <c r="C33" s="247" t="s">
        <v>139</v>
      </c>
      <c r="D33" s="259" t="s">
        <v>293</v>
      </c>
      <c r="E33" s="249" t="s">
        <v>262</v>
      </c>
      <c r="F33" s="250"/>
      <c r="G33" s="251"/>
      <c r="H33" s="252">
        <v>8061</v>
      </c>
      <c r="I33" s="253">
        <v>0</v>
      </c>
      <c r="J33" s="254">
        <f t="shared" si="38"/>
        <v>8061</v>
      </c>
      <c r="K33" s="255">
        <f t="shared" si="39"/>
        <v>0</v>
      </c>
      <c r="L33" s="255">
        <f t="shared" si="40"/>
        <v>8061</v>
      </c>
      <c r="M33" s="255">
        <f t="shared" si="41"/>
        <v>6602.71</v>
      </c>
      <c r="N33" s="255">
        <f t="shared" si="42"/>
        <v>1458.29</v>
      </c>
      <c r="O33" s="256">
        <f t="shared" si="43"/>
        <v>0.21360000000000001</v>
      </c>
      <c r="P33" s="255">
        <f t="shared" si="44"/>
        <v>311.49074400000001</v>
      </c>
      <c r="Q33" s="257">
        <f t="shared" si="45"/>
        <v>699.3</v>
      </c>
      <c r="R33" s="255">
        <f t="shared" si="46"/>
        <v>1010.7907439999999</v>
      </c>
      <c r="S33" s="288">
        <f t="shared" si="47"/>
        <v>0</v>
      </c>
      <c r="T33" s="255">
        <f t="shared" si="48"/>
        <v>1010.79</v>
      </c>
      <c r="U33" s="254">
        <f>-IF(T33&gt;0,0,T33)</f>
        <v>0</v>
      </c>
      <c r="V33" s="254">
        <f>IF(T33&lt;0,0,T33)</f>
        <v>1010.79</v>
      </c>
      <c r="W33" s="254">
        <f>SUM(V33:V33)</f>
        <v>1010.79</v>
      </c>
      <c r="X33" s="254">
        <f>J33+U33-W33</f>
        <v>7050.21</v>
      </c>
      <c r="Y33" s="258"/>
      <c r="AE33" s="189"/>
    </row>
    <row r="34" spans="1:31" s="186" customFormat="1" ht="95.1" customHeight="1" x14ac:dyDescent="0.25">
      <c r="A34" s="245"/>
      <c r="B34" s="247" t="s">
        <v>282</v>
      </c>
      <c r="C34" s="247" t="s">
        <v>139</v>
      </c>
      <c r="D34" s="259" t="s">
        <v>263</v>
      </c>
      <c r="E34" s="249" t="s">
        <v>264</v>
      </c>
      <c r="F34" s="250">
        <v>15</v>
      </c>
      <c r="G34" s="251">
        <f t="shared" si="34"/>
        <v>292.36666666666667</v>
      </c>
      <c r="H34" s="252">
        <v>4385.5</v>
      </c>
      <c r="I34" s="253">
        <v>0</v>
      </c>
      <c r="J34" s="254">
        <f t="shared" si="35"/>
        <v>4385.5</v>
      </c>
      <c r="K34" s="255">
        <f t="shared" ref="K34:K35" si="49">IF(H34/15&lt;=SMG,0,I34/2)</f>
        <v>0</v>
      </c>
      <c r="L34" s="255">
        <f t="shared" ref="L34:L35" si="50">H34+K34</f>
        <v>4385.5</v>
      </c>
      <c r="M34" s="255">
        <f t="shared" ref="M34:M35" si="51">VLOOKUP(L34,Tarifa1,1)</f>
        <v>2699.41</v>
      </c>
      <c r="N34" s="255">
        <f t="shared" ref="N34:N35" si="52">L34-M34</f>
        <v>1686.0900000000001</v>
      </c>
      <c r="O34" s="256">
        <f t="shared" ref="O34:O35" si="53">VLOOKUP(L34,Tarifa1,3)</f>
        <v>0.10879999999999999</v>
      </c>
      <c r="P34" s="255">
        <f t="shared" ref="P34:P35" si="54">N34*O34</f>
        <v>183.44659200000001</v>
      </c>
      <c r="Q34" s="257">
        <f t="shared" ref="Q34:Q35" si="55">VLOOKUP(L34,Tarifa1,2)</f>
        <v>158.55000000000001</v>
      </c>
      <c r="R34" s="255">
        <f t="shared" ref="R34:R35" si="56">P34+Q34</f>
        <v>341.99659200000002</v>
      </c>
      <c r="S34" s="288">
        <f t="shared" ref="S34:S35" si="57">VLOOKUP(L34,Credito1,2)</f>
        <v>0</v>
      </c>
      <c r="T34" s="255">
        <f t="shared" ref="T34:T35" si="58">ROUND(R34-S34,2)</f>
        <v>342</v>
      </c>
      <c r="U34" s="254">
        <f>-IF(T34&gt;0,0,T34)</f>
        <v>0</v>
      </c>
      <c r="V34" s="254">
        <f t="shared" si="37"/>
        <v>342</v>
      </c>
      <c r="W34" s="254">
        <f>SUM(V34:V34)</f>
        <v>342</v>
      </c>
      <c r="X34" s="254">
        <f>J34+U34-W34</f>
        <v>4043.5</v>
      </c>
      <c r="Y34" s="258"/>
      <c r="AE34" s="189"/>
    </row>
    <row r="35" spans="1:31" s="186" customFormat="1" ht="95.1" customHeight="1" x14ac:dyDescent="0.25">
      <c r="A35" s="245"/>
      <c r="B35" s="247" t="s">
        <v>283</v>
      </c>
      <c r="C35" s="247" t="s">
        <v>139</v>
      </c>
      <c r="D35" s="259" t="s">
        <v>265</v>
      </c>
      <c r="E35" s="249" t="s">
        <v>266</v>
      </c>
      <c r="F35" s="250"/>
      <c r="G35" s="251"/>
      <c r="H35" s="252">
        <v>4659</v>
      </c>
      <c r="I35" s="253">
        <v>0</v>
      </c>
      <c r="J35" s="254">
        <f>SUM(H35:I35)</f>
        <v>4659</v>
      </c>
      <c r="K35" s="255">
        <f t="shared" si="49"/>
        <v>0</v>
      </c>
      <c r="L35" s="255">
        <f t="shared" si="50"/>
        <v>4659</v>
      </c>
      <c r="M35" s="255">
        <f t="shared" si="51"/>
        <v>2699.41</v>
      </c>
      <c r="N35" s="255">
        <f t="shared" si="52"/>
        <v>1959.5900000000001</v>
      </c>
      <c r="O35" s="256">
        <f t="shared" si="53"/>
        <v>0.10879999999999999</v>
      </c>
      <c r="P35" s="255">
        <f t="shared" si="54"/>
        <v>213.20339200000001</v>
      </c>
      <c r="Q35" s="257">
        <f t="shared" si="55"/>
        <v>158.55000000000001</v>
      </c>
      <c r="R35" s="255">
        <f t="shared" si="56"/>
        <v>371.75339200000002</v>
      </c>
      <c r="S35" s="288">
        <f t="shared" si="57"/>
        <v>0</v>
      </c>
      <c r="T35" s="255">
        <f t="shared" si="58"/>
        <v>371.75</v>
      </c>
      <c r="U35" s="254">
        <f>-IF(T35&gt;0,0,T35)</f>
        <v>0</v>
      </c>
      <c r="V35" s="254">
        <f>IF(T35&lt;0,0,T35)</f>
        <v>371.75</v>
      </c>
      <c r="W35" s="254">
        <f>SUM(V35:V35)</f>
        <v>371.75</v>
      </c>
      <c r="X35" s="254">
        <f>J35+U35-W35</f>
        <v>4287.25</v>
      </c>
      <c r="Y35" s="258"/>
      <c r="AE35" s="189"/>
    </row>
    <row r="36" spans="1:31" s="69" customFormat="1" ht="39" customHeight="1" thickBot="1" x14ac:dyDescent="0.3">
      <c r="A36" s="330" t="s">
        <v>45</v>
      </c>
      <c r="B36" s="331"/>
      <c r="C36" s="331"/>
      <c r="D36" s="331"/>
      <c r="E36" s="331"/>
      <c r="F36" s="331"/>
      <c r="G36" s="332"/>
      <c r="H36" s="260">
        <f t="shared" ref="H36:X36" si="59">SUM(H9:H35)</f>
        <v>106286.5</v>
      </c>
      <c r="I36" s="260">
        <f t="shared" si="59"/>
        <v>0</v>
      </c>
      <c r="J36" s="260">
        <f t="shared" si="59"/>
        <v>106286.5</v>
      </c>
      <c r="K36" s="261">
        <f t="shared" si="59"/>
        <v>0</v>
      </c>
      <c r="L36" s="261">
        <f t="shared" si="59"/>
        <v>106286.5</v>
      </c>
      <c r="M36" s="261">
        <f t="shared" si="59"/>
        <v>87405.760000000024</v>
      </c>
      <c r="N36" s="261">
        <f t="shared" si="59"/>
        <v>18880.740000000002</v>
      </c>
      <c r="O36" s="261">
        <f t="shared" si="59"/>
        <v>2.8967999999999998</v>
      </c>
      <c r="P36" s="261">
        <f t="shared" si="59"/>
        <v>3394.4658320000003</v>
      </c>
      <c r="Q36" s="261">
        <f t="shared" si="59"/>
        <v>8396.5500000000011</v>
      </c>
      <c r="R36" s="261">
        <f t="shared" si="59"/>
        <v>11791.015831999999</v>
      </c>
      <c r="S36" s="261">
        <f t="shared" si="59"/>
        <v>0</v>
      </c>
      <c r="T36" s="261">
        <f t="shared" si="59"/>
        <v>11791.010000000002</v>
      </c>
      <c r="U36" s="260">
        <f t="shared" si="59"/>
        <v>0</v>
      </c>
      <c r="V36" s="260">
        <f t="shared" si="59"/>
        <v>11791.010000000002</v>
      </c>
      <c r="W36" s="260">
        <f t="shared" si="59"/>
        <v>11791.010000000002</v>
      </c>
      <c r="X36" s="260">
        <f t="shared" si="59"/>
        <v>94495.49</v>
      </c>
      <c r="Y36" s="262"/>
    </row>
    <row r="37" spans="1:31" s="69" customFormat="1" ht="39" customHeight="1" thickTop="1" x14ac:dyDescent="0.25">
      <c r="A37" s="229"/>
      <c r="B37" s="229"/>
      <c r="C37" s="229"/>
      <c r="D37" s="229"/>
      <c r="E37" s="229"/>
      <c r="F37" s="229"/>
      <c r="G37" s="229"/>
      <c r="H37" s="230"/>
      <c r="I37" s="230"/>
      <c r="J37" s="230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0"/>
      <c r="V37" s="230"/>
      <c r="W37" s="230"/>
      <c r="X37" s="230"/>
    </row>
    <row r="38" spans="1:31" s="69" customFormat="1" ht="39" customHeight="1" x14ac:dyDescent="0.25">
      <c r="A38" s="229"/>
      <c r="B38" s="229"/>
      <c r="C38" s="229"/>
      <c r="D38" s="229"/>
      <c r="E38" s="229"/>
      <c r="F38" s="229"/>
      <c r="G38" s="229"/>
      <c r="H38" s="230"/>
      <c r="I38" s="230"/>
      <c r="J38" s="230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0"/>
      <c r="V38" s="230"/>
      <c r="W38" s="230"/>
      <c r="X38" s="230"/>
    </row>
    <row r="39" spans="1:31" s="69" customFormat="1" ht="39" customHeight="1" x14ac:dyDescent="0.25">
      <c r="A39" s="229"/>
      <c r="B39" s="229"/>
      <c r="C39" s="229"/>
      <c r="D39" s="229"/>
      <c r="E39" s="229"/>
      <c r="F39" s="229"/>
      <c r="G39" s="229"/>
      <c r="H39" s="230"/>
      <c r="I39" s="230"/>
      <c r="J39" s="230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0"/>
      <c r="V39" s="230"/>
      <c r="W39" s="230"/>
      <c r="X39" s="230"/>
    </row>
    <row r="40" spans="1:31" s="69" customFormat="1" ht="12" x14ac:dyDescent="0.2"/>
    <row r="41" spans="1:31" s="69" customFormat="1" ht="12" x14ac:dyDescent="0.2"/>
    <row r="42" spans="1:31" s="69" customFormat="1" ht="14.25" x14ac:dyDescent="0.2">
      <c r="B42" s="186"/>
      <c r="C42" s="186"/>
      <c r="D42" s="186" t="s">
        <v>358</v>
      </c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 t="s">
        <v>107</v>
      </c>
      <c r="W42" s="186"/>
      <c r="X42" s="186"/>
    </row>
    <row r="43" spans="1:31" s="69" customFormat="1" ht="15" x14ac:dyDescent="0.25">
      <c r="B43" s="186"/>
      <c r="C43" s="186"/>
      <c r="D43" s="295" t="s">
        <v>375</v>
      </c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91" t="s">
        <v>217</v>
      </c>
      <c r="W43" s="186"/>
      <c r="X43" s="186"/>
    </row>
    <row r="44" spans="1:31" s="69" customFormat="1" ht="15" x14ac:dyDescent="0.25">
      <c r="B44" s="186"/>
      <c r="C44" s="186"/>
      <c r="D44" s="295" t="s">
        <v>357</v>
      </c>
      <c r="E44" s="191"/>
      <c r="F44" s="191"/>
      <c r="G44" s="191"/>
      <c r="H44" s="191"/>
      <c r="I44" s="191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91" t="s">
        <v>95</v>
      </c>
      <c r="W44" s="191"/>
      <c r="X44" s="191"/>
      <c r="Y44" s="78"/>
    </row>
    <row r="45" spans="1:31" s="69" customFormat="1" ht="14.25" x14ac:dyDescent="0.2"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</row>
  </sheetData>
  <mergeCells count="14">
    <mergeCell ref="H28:J28"/>
    <mergeCell ref="M28:R28"/>
    <mergeCell ref="V28:W28"/>
    <mergeCell ref="A36:G36"/>
    <mergeCell ref="B23:Z23"/>
    <mergeCell ref="B24:Z24"/>
    <mergeCell ref="B25:Z25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5 D19:D22 D32:D35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5"/>
  <sheetViews>
    <sheetView topLeftCell="B32" zoomScale="82" zoomScaleNormal="82" workbookViewId="0">
      <selection activeCell="W3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69" customFormat="1" ht="12" x14ac:dyDescent="0.2">
      <c r="A6" s="65"/>
      <c r="B6" s="65"/>
      <c r="C6" s="65"/>
      <c r="D6" s="65"/>
      <c r="E6" s="65"/>
      <c r="F6" s="66" t="s">
        <v>23</v>
      </c>
      <c r="G6" s="66" t="s">
        <v>6</v>
      </c>
      <c r="H6" s="311" t="s">
        <v>1</v>
      </c>
      <c r="I6" s="312"/>
      <c r="J6" s="313"/>
      <c r="K6" s="67" t="s">
        <v>26</v>
      </c>
      <c r="L6" s="68"/>
      <c r="M6" s="314" t="s">
        <v>9</v>
      </c>
      <c r="N6" s="315"/>
      <c r="O6" s="315"/>
      <c r="P6" s="315"/>
      <c r="Q6" s="315"/>
      <c r="R6" s="316"/>
      <c r="S6" s="67" t="s">
        <v>30</v>
      </c>
      <c r="T6" s="67" t="s">
        <v>10</v>
      </c>
      <c r="U6" s="66" t="s">
        <v>54</v>
      </c>
      <c r="V6" s="317" t="s">
        <v>2</v>
      </c>
      <c r="W6" s="318"/>
      <c r="X6" s="66" t="s">
        <v>0</v>
      </c>
      <c r="Y6" s="65"/>
    </row>
    <row r="7" spans="1:25" s="69" customFormat="1" ht="24" x14ac:dyDescent="0.2">
      <c r="A7" s="70" t="s">
        <v>125</v>
      </c>
      <c r="B7" s="64" t="s">
        <v>118</v>
      </c>
      <c r="C7" s="64" t="s">
        <v>154</v>
      </c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25" s="69" customFormat="1" ht="12" x14ac:dyDescent="0.2">
      <c r="A8" s="70"/>
      <c r="B8" s="70"/>
      <c r="C8" s="70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155</v>
      </c>
      <c r="U8" s="70" t="s">
        <v>53</v>
      </c>
      <c r="V8" s="70"/>
      <c r="W8" s="70" t="s">
        <v>44</v>
      </c>
      <c r="X8" s="70" t="s">
        <v>5</v>
      </c>
      <c r="Y8" s="74"/>
    </row>
    <row r="9" spans="1:25" s="4" customFormat="1" ht="39.75" customHeight="1" x14ac:dyDescent="0.2">
      <c r="A9" s="192"/>
      <c r="B9" s="192"/>
      <c r="C9" s="192"/>
      <c r="D9" s="192" t="s">
        <v>76</v>
      </c>
      <c r="E9" s="192" t="s">
        <v>62</v>
      </c>
      <c r="F9" s="192"/>
      <c r="G9" s="192"/>
      <c r="H9" s="193">
        <f>SUM(H10:H27)</f>
        <v>40019.5</v>
      </c>
      <c r="I9" s="193">
        <f>SUM(I10:I27)</f>
        <v>0</v>
      </c>
      <c r="J9" s="193">
        <f>SUM(J10:J27)</f>
        <v>40019.5</v>
      </c>
      <c r="K9" s="192"/>
      <c r="L9" s="192"/>
      <c r="M9" s="192"/>
      <c r="N9" s="192"/>
      <c r="O9" s="192"/>
      <c r="P9" s="192"/>
      <c r="Q9" s="194"/>
      <c r="R9" s="192"/>
      <c r="S9" s="192"/>
      <c r="T9" s="192"/>
      <c r="U9" s="193">
        <f>SUM(U10:U27)</f>
        <v>0</v>
      </c>
      <c r="V9" s="193">
        <f>SUM(V10:V27)</f>
        <v>1313.23</v>
      </c>
      <c r="W9" s="193">
        <f>SUM(W10:W27)</f>
        <v>1313.23</v>
      </c>
      <c r="X9" s="193">
        <f>SUM(X10:X27)</f>
        <v>38706.270000000004</v>
      </c>
      <c r="Y9" s="195"/>
    </row>
    <row r="10" spans="1:25" s="4" customFormat="1" ht="67.5" customHeight="1" x14ac:dyDescent="0.2">
      <c r="A10" s="59"/>
      <c r="B10" s="114" t="s">
        <v>284</v>
      </c>
      <c r="C10" s="114" t="s">
        <v>139</v>
      </c>
      <c r="D10" s="119" t="s">
        <v>277</v>
      </c>
      <c r="E10" s="119" t="s">
        <v>276</v>
      </c>
      <c r="F10" s="131">
        <v>15</v>
      </c>
      <c r="G10" s="132">
        <f>H10/F10</f>
        <v>220.2</v>
      </c>
      <c r="H10" s="117">
        <v>3303</v>
      </c>
      <c r="I10" s="124">
        <v>0</v>
      </c>
      <c r="J10" s="125">
        <f t="shared" ref="J10" si="0">SUM(H10:I10)</f>
        <v>3303</v>
      </c>
      <c r="K10" s="170">
        <f t="shared" ref="K10:K19" si="1">IF(H10/15&lt;=SMG,0,I10/2)</f>
        <v>0</v>
      </c>
      <c r="L10" s="170">
        <f t="shared" ref="L10" si="2">H10+K10</f>
        <v>3303</v>
      </c>
      <c r="M10" s="170">
        <f t="shared" ref="M10:M19" si="3">VLOOKUP(L10,Tarifa1,1)</f>
        <v>2699.41</v>
      </c>
      <c r="N10" s="170">
        <f t="shared" ref="N10" si="4">L10-M10</f>
        <v>603.59000000000015</v>
      </c>
      <c r="O10" s="171">
        <f t="shared" ref="O10:O19" si="5">VLOOKUP(L10,Tarifa1,3)</f>
        <v>0.10879999999999999</v>
      </c>
      <c r="P10" s="170">
        <f t="shared" ref="P10" si="6">N10*O10</f>
        <v>65.670592000000013</v>
      </c>
      <c r="Q10" s="172">
        <f t="shared" ref="Q10:Q19" si="7">VLOOKUP(L10,Tarifa1,2)</f>
        <v>158.55000000000001</v>
      </c>
      <c r="R10" s="170">
        <f t="shared" ref="R10" si="8">P10+Q10</f>
        <v>224.22059200000001</v>
      </c>
      <c r="S10" s="289">
        <f t="shared" ref="S10:S19" si="9">VLOOKUP(L10,Credito1,2)</f>
        <v>125.1</v>
      </c>
      <c r="T10" s="170">
        <f t="shared" ref="T10" si="10">ROUND(R10-S10,2)</f>
        <v>99.12</v>
      </c>
      <c r="U10" s="125">
        <f t="shared" ref="U10" si="11">-IF(T10&gt;0,0,T10)</f>
        <v>0</v>
      </c>
      <c r="V10" s="125">
        <f t="shared" ref="V10" si="12">IF(T10&lt;0,0,T10)</f>
        <v>99.12</v>
      </c>
      <c r="W10" s="125">
        <f>SUM(V10:V10)</f>
        <v>99.12</v>
      </c>
      <c r="X10" s="125">
        <f>J10+U10-W10</f>
        <v>3203.88</v>
      </c>
      <c r="Y10" s="120"/>
    </row>
    <row r="11" spans="1:25" s="4" customFormat="1" ht="67.5" customHeight="1" x14ac:dyDescent="0.2">
      <c r="A11" s="59"/>
      <c r="B11" s="114" t="s">
        <v>120</v>
      </c>
      <c r="C11" s="114" t="s">
        <v>139</v>
      </c>
      <c r="D11" s="119" t="s">
        <v>77</v>
      </c>
      <c r="E11" s="119" t="s">
        <v>78</v>
      </c>
      <c r="F11" s="131">
        <v>15</v>
      </c>
      <c r="G11" s="132">
        <f>H11/F11</f>
        <v>223.8</v>
      </c>
      <c r="H11" s="117">
        <v>3357</v>
      </c>
      <c r="I11" s="124">
        <v>0</v>
      </c>
      <c r="J11" s="125">
        <f t="shared" ref="J11" si="13">SUM(H11:I11)</f>
        <v>3357</v>
      </c>
      <c r="K11" s="170">
        <f t="shared" si="1"/>
        <v>0</v>
      </c>
      <c r="L11" s="170">
        <f t="shared" ref="L11:L19" si="14">H11+K11</f>
        <v>3357</v>
      </c>
      <c r="M11" s="170">
        <f t="shared" si="3"/>
        <v>2699.41</v>
      </c>
      <c r="N11" s="170">
        <f t="shared" ref="N11:N19" si="15">L11-M11</f>
        <v>657.59000000000015</v>
      </c>
      <c r="O11" s="171">
        <f t="shared" si="5"/>
        <v>0.10879999999999999</v>
      </c>
      <c r="P11" s="170">
        <f t="shared" ref="P11:P19" si="16">N11*O11</f>
        <v>71.545792000000006</v>
      </c>
      <c r="Q11" s="172">
        <f t="shared" si="7"/>
        <v>158.55000000000001</v>
      </c>
      <c r="R11" s="170">
        <f t="shared" ref="R11:R19" si="17">P11+Q11</f>
        <v>230.09579200000002</v>
      </c>
      <c r="S11" s="289">
        <f t="shared" si="9"/>
        <v>125.1</v>
      </c>
      <c r="T11" s="170">
        <f t="shared" ref="T11:T19" si="18">ROUND(R11-S11,2)</f>
        <v>105</v>
      </c>
      <c r="U11" s="125">
        <f t="shared" ref="U11:U12" si="19">-IF(T11&gt;0,0,T11)</f>
        <v>0</v>
      </c>
      <c r="V11" s="125">
        <f t="shared" ref="V11:V12" si="20">IF(T11&lt;0,0,T11)</f>
        <v>105</v>
      </c>
      <c r="W11" s="125">
        <f>SUM(V11:V11)</f>
        <v>105</v>
      </c>
      <c r="X11" s="125">
        <f>J11+U11-W11</f>
        <v>3252</v>
      </c>
      <c r="Y11" s="120"/>
    </row>
    <row r="12" spans="1:25" s="4" customFormat="1" ht="67.5" customHeight="1" x14ac:dyDescent="0.2">
      <c r="A12" s="59"/>
      <c r="B12" s="114" t="s">
        <v>328</v>
      </c>
      <c r="C12" s="114" t="s">
        <v>139</v>
      </c>
      <c r="D12" s="119" t="s">
        <v>329</v>
      </c>
      <c r="E12" s="119" t="s">
        <v>276</v>
      </c>
      <c r="F12" s="131"/>
      <c r="G12" s="132"/>
      <c r="H12" s="117">
        <v>3303</v>
      </c>
      <c r="I12" s="124">
        <v>0</v>
      </c>
      <c r="J12" s="125">
        <f t="shared" ref="J12" si="21">SUM(H12:I12)</f>
        <v>3303</v>
      </c>
      <c r="K12" s="170">
        <f t="shared" si="1"/>
        <v>0</v>
      </c>
      <c r="L12" s="170">
        <f t="shared" si="14"/>
        <v>3303</v>
      </c>
      <c r="M12" s="170">
        <f t="shared" si="3"/>
        <v>2699.41</v>
      </c>
      <c r="N12" s="170">
        <f t="shared" si="15"/>
        <v>603.59000000000015</v>
      </c>
      <c r="O12" s="171">
        <f t="shared" si="5"/>
        <v>0.10879999999999999</v>
      </c>
      <c r="P12" s="170">
        <f t="shared" si="16"/>
        <v>65.670592000000013</v>
      </c>
      <c r="Q12" s="172">
        <f t="shared" si="7"/>
        <v>158.55000000000001</v>
      </c>
      <c r="R12" s="170">
        <f t="shared" si="17"/>
        <v>224.22059200000001</v>
      </c>
      <c r="S12" s="289">
        <f t="shared" si="9"/>
        <v>125.1</v>
      </c>
      <c r="T12" s="170">
        <f t="shared" si="18"/>
        <v>99.12</v>
      </c>
      <c r="U12" s="125">
        <f t="shared" si="19"/>
        <v>0</v>
      </c>
      <c r="V12" s="125">
        <f t="shared" si="20"/>
        <v>99.12</v>
      </c>
      <c r="W12" s="125">
        <f>SUM(V12:V12)</f>
        <v>99.12</v>
      </c>
      <c r="X12" s="125">
        <f>J12+U12-W12</f>
        <v>3203.88</v>
      </c>
      <c r="Y12" s="120"/>
    </row>
    <row r="13" spans="1:25" s="4" customFormat="1" ht="67.5" customHeight="1" x14ac:dyDescent="0.2">
      <c r="A13" s="59"/>
      <c r="B13" s="114" t="s">
        <v>336</v>
      </c>
      <c r="C13" s="114" t="s">
        <v>139</v>
      </c>
      <c r="D13" s="119" t="s">
        <v>331</v>
      </c>
      <c r="E13" s="119" t="s">
        <v>78</v>
      </c>
      <c r="F13" s="131"/>
      <c r="G13" s="132"/>
      <c r="H13" s="117">
        <v>2791.5</v>
      </c>
      <c r="I13" s="124">
        <v>0</v>
      </c>
      <c r="J13" s="125">
        <f>SUM(H13:I13)</f>
        <v>2791.5</v>
      </c>
      <c r="K13" s="170">
        <f t="shared" si="1"/>
        <v>0</v>
      </c>
      <c r="L13" s="170">
        <f t="shared" si="14"/>
        <v>2791.5</v>
      </c>
      <c r="M13" s="170">
        <f t="shared" si="3"/>
        <v>2699.41</v>
      </c>
      <c r="N13" s="170">
        <f t="shared" si="15"/>
        <v>92.090000000000146</v>
      </c>
      <c r="O13" s="171">
        <f t="shared" si="5"/>
        <v>0.10879999999999999</v>
      </c>
      <c r="P13" s="170">
        <f t="shared" si="16"/>
        <v>10.019392000000016</v>
      </c>
      <c r="Q13" s="172">
        <f t="shared" si="7"/>
        <v>158.55000000000001</v>
      </c>
      <c r="R13" s="170">
        <f t="shared" si="17"/>
        <v>168.56939200000002</v>
      </c>
      <c r="S13" s="289">
        <f t="shared" si="9"/>
        <v>145.35</v>
      </c>
      <c r="T13" s="170">
        <f t="shared" si="18"/>
        <v>23.22</v>
      </c>
      <c r="U13" s="125">
        <f>-IF(T13&gt;0,0,T13)</f>
        <v>0</v>
      </c>
      <c r="V13" s="125">
        <f>IF(T13&lt;0,0,T13)</f>
        <v>23.22</v>
      </c>
      <c r="W13" s="125">
        <f>SUM(V13:V13)</f>
        <v>23.22</v>
      </c>
      <c r="X13" s="125">
        <f>J13+U13-W13</f>
        <v>2768.28</v>
      </c>
      <c r="Y13" s="120"/>
    </row>
    <row r="14" spans="1:25" s="4" customFormat="1" ht="67.5" customHeight="1" x14ac:dyDescent="0.2">
      <c r="A14" s="59"/>
      <c r="B14" s="114" t="s">
        <v>163</v>
      </c>
      <c r="C14" s="114" t="s">
        <v>139</v>
      </c>
      <c r="D14" s="122" t="s">
        <v>162</v>
      </c>
      <c r="E14" s="119" t="s">
        <v>119</v>
      </c>
      <c r="F14" s="131">
        <v>15</v>
      </c>
      <c r="G14" s="132">
        <f>H14/F14</f>
        <v>240.36666666666667</v>
      </c>
      <c r="H14" s="117">
        <v>3605.5</v>
      </c>
      <c r="I14" s="124">
        <v>0</v>
      </c>
      <c r="J14" s="125">
        <f t="shared" ref="J14" si="22">SUM(H14:I14)</f>
        <v>3605.5</v>
      </c>
      <c r="K14" s="170">
        <f t="shared" si="1"/>
        <v>0</v>
      </c>
      <c r="L14" s="170">
        <f t="shared" si="14"/>
        <v>3605.5</v>
      </c>
      <c r="M14" s="170">
        <f t="shared" si="3"/>
        <v>2699.41</v>
      </c>
      <c r="N14" s="170">
        <f t="shared" si="15"/>
        <v>906.09000000000015</v>
      </c>
      <c r="O14" s="171">
        <f t="shared" si="5"/>
        <v>0.10879999999999999</v>
      </c>
      <c r="P14" s="170">
        <f t="shared" si="16"/>
        <v>98.582592000000005</v>
      </c>
      <c r="Q14" s="172">
        <f t="shared" si="7"/>
        <v>158.55000000000001</v>
      </c>
      <c r="R14" s="170">
        <f t="shared" si="17"/>
        <v>257.13259200000005</v>
      </c>
      <c r="S14" s="289">
        <f t="shared" si="9"/>
        <v>107.4</v>
      </c>
      <c r="T14" s="170">
        <f t="shared" si="18"/>
        <v>149.72999999999999</v>
      </c>
      <c r="U14" s="125">
        <f>-IF(T14&gt;0,0,T14)</f>
        <v>0</v>
      </c>
      <c r="V14" s="125">
        <f>IF(T14&lt;0,0,T14)</f>
        <v>149.72999999999999</v>
      </c>
      <c r="W14" s="125">
        <f>SUM(V14:V14)</f>
        <v>149.72999999999999</v>
      </c>
      <c r="X14" s="125">
        <f>J14+U14-W14</f>
        <v>3455.77</v>
      </c>
      <c r="Y14" s="120"/>
    </row>
    <row r="15" spans="1:25" s="4" customFormat="1" ht="67.5" customHeight="1" x14ac:dyDescent="0.2">
      <c r="A15" s="59"/>
      <c r="B15" s="114" t="s">
        <v>285</v>
      </c>
      <c r="C15" s="114" t="s">
        <v>139</v>
      </c>
      <c r="D15" s="122" t="s">
        <v>274</v>
      </c>
      <c r="E15" s="119" t="s">
        <v>275</v>
      </c>
      <c r="F15" s="131"/>
      <c r="G15" s="132"/>
      <c r="H15" s="117">
        <v>3207</v>
      </c>
      <c r="I15" s="124">
        <v>0</v>
      </c>
      <c r="J15" s="125">
        <f t="shared" ref="J15" si="23">SUM(H15:I15)</f>
        <v>3207</v>
      </c>
      <c r="K15" s="170">
        <f t="shared" si="1"/>
        <v>0</v>
      </c>
      <c r="L15" s="170">
        <f t="shared" si="14"/>
        <v>3207</v>
      </c>
      <c r="M15" s="170">
        <f t="shared" si="3"/>
        <v>2699.41</v>
      </c>
      <c r="N15" s="170">
        <f t="shared" si="15"/>
        <v>507.59000000000015</v>
      </c>
      <c r="O15" s="171">
        <f t="shared" si="5"/>
        <v>0.10879999999999999</v>
      </c>
      <c r="P15" s="170">
        <f t="shared" si="16"/>
        <v>55.225792000000013</v>
      </c>
      <c r="Q15" s="172">
        <f t="shared" si="7"/>
        <v>158.55000000000001</v>
      </c>
      <c r="R15" s="170">
        <f t="shared" si="17"/>
        <v>213.77579200000002</v>
      </c>
      <c r="S15" s="289">
        <f t="shared" si="9"/>
        <v>125.1</v>
      </c>
      <c r="T15" s="170">
        <f t="shared" si="18"/>
        <v>88.68</v>
      </c>
      <c r="U15" s="125">
        <f t="shared" ref="U15" si="24">-IF(T15&gt;0,0,T15)</f>
        <v>0</v>
      </c>
      <c r="V15" s="125">
        <f t="shared" ref="V15" si="25">IF(T15&lt;0,0,T15)</f>
        <v>88.68</v>
      </c>
      <c r="W15" s="125">
        <f>SUM(V15:V15)</f>
        <v>88.68</v>
      </c>
      <c r="X15" s="125">
        <f>J15+U15-W15</f>
        <v>3118.32</v>
      </c>
      <c r="Y15" s="120"/>
    </row>
    <row r="16" spans="1:25" s="4" customFormat="1" ht="67.5" customHeight="1" x14ac:dyDescent="0.2">
      <c r="A16" s="59"/>
      <c r="B16" s="114" t="s">
        <v>304</v>
      </c>
      <c r="C16" s="114" t="s">
        <v>139</v>
      </c>
      <c r="D16" s="122" t="s">
        <v>305</v>
      </c>
      <c r="E16" s="121" t="s">
        <v>306</v>
      </c>
      <c r="F16" s="131"/>
      <c r="G16" s="132"/>
      <c r="H16" s="117">
        <v>3207</v>
      </c>
      <c r="I16" s="124">
        <v>0</v>
      </c>
      <c r="J16" s="125">
        <f t="shared" ref="J16" si="26">SUM(H16:I16)</f>
        <v>3207</v>
      </c>
      <c r="K16" s="170">
        <f t="shared" si="1"/>
        <v>0</v>
      </c>
      <c r="L16" s="170">
        <f t="shared" si="14"/>
        <v>3207</v>
      </c>
      <c r="M16" s="170">
        <f t="shared" si="3"/>
        <v>2699.41</v>
      </c>
      <c r="N16" s="170">
        <f t="shared" si="15"/>
        <v>507.59000000000015</v>
      </c>
      <c r="O16" s="171">
        <f t="shared" si="5"/>
        <v>0.10879999999999999</v>
      </c>
      <c r="P16" s="170">
        <f t="shared" si="16"/>
        <v>55.225792000000013</v>
      </c>
      <c r="Q16" s="172">
        <f t="shared" si="7"/>
        <v>158.55000000000001</v>
      </c>
      <c r="R16" s="170">
        <f t="shared" si="17"/>
        <v>213.77579200000002</v>
      </c>
      <c r="S16" s="289">
        <f t="shared" si="9"/>
        <v>125.1</v>
      </c>
      <c r="T16" s="170">
        <f t="shared" si="18"/>
        <v>88.68</v>
      </c>
      <c r="U16" s="125">
        <f t="shared" ref="U16" si="27">-IF(T16&gt;0,0,T16)</f>
        <v>0</v>
      </c>
      <c r="V16" s="125">
        <f t="shared" ref="V16" si="28">IF(T16&lt;0,0,T16)</f>
        <v>88.68</v>
      </c>
      <c r="W16" s="125">
        <f>SUM(V16:V16)</f>
        <v>88.68</v>
      </c>
      <c r="X16" s="125">
        <f>J16+U16-W16</f>
        <v>3118.32</v>
      </c>
      <c r="Y16" s="120"/>
    </row>
    <row r="17" spans="1:31" s="4" customFormat="1" ht="67.5" customHeight="1" x14ac:dyDescent="0.2">
      <c r="A17" s="59"/>
      <c r="B17" s="114" t="s">
        <v>169</v>
      </c>
      <c r="C17" s="114" t="s">
        <v>139</v>
      </c>
      <c r="D17" s="119" t="s">
        <v>167</v>
      </c>
      <c r="E17" s="119" t="s">
        <v>168</v>
      </c>
      <c r="F17" s="131">
        <v>6</v>
      </c>
      <c r="G17" s="132"/>
      <c r="H17" s="53">
        <v>3284</v>
      </c>
      <c r="I17" s="54">
        <v>0</v>
      </c>
      <c r="J17" s="55">
        <f t="shared" ref="J17:J18" si="29">SUM(H17:I17)</f>
        <v>3284</v>
      </c>
      <c r="K17" s="170">
        <f t="shared" si="1"/>
        <v>0</v>
      </c>
      <c r="L17" s="170">
        <f t="shared" si="14"/>
        <v>3284</v>
      </c>
      <c r="M17" s="170">
        <f t="shared" si="3"/>
        <v>2699.41</v>
      </c>
      <c r="N17" s="170">
        <f t="shared" si="15"/>
        <v>584.59000000000015</v>
      </c>
      <c r="O17" s="171">
        <f t="shared" si="5"/>
        <v>0.10879999999999999</v>
      </c>
      <c r="P17" s="170">
        <f t="shared" si="16"/>
        <v>63.603392000000014</v>
      </c>
      <c r="Q17" s="172">
        <f t="shared" si="7"/>
        <v>158.55000000000001</v>
      </c>
      <c r="R17" s="170">
        <f t="shared" si="17"/>
        <v>222.15339200000003</v>
      </c>
      <c r="S17" s="289">
        <f t="shared" si="9"/>
        <v>125.1</v>
      </c>
      <c r="T17" s="170">
        <f t="shared" si="18"/>
        <v>97.05</v>
      </c>
      <c r="U17" s="52">
        <f t="shared" ref="U17:U19" si="30">-IF(T17&gt;0,0,T17)</f>
        <v>0</v>
      </c>
      <c r="V17" s="52">
        <f t="shared" ref="V17:V19" si="31">IF(T17&lt;0,0,T17)</f>
        <v>97.05</v>
      </c>
      <c r="W17" s="55">
        <f>SUM(V17:V17)</f>
        <v>97.05</v>
      </c>
      <c r="X17" s="55">
        <f>J17+U17-W17</f>
        <v>3186.95</v>
      </c>
      <c r="Y17" s="120"/>
    </row>
    <row r="18" spans="1:31" s="4" customFormat="1" ht="67.5" customHeight="1" x14ac:dyDescent="0.2">
      <c r="A18" s="59"/>
      <c r="B18" s="137" t="s">
        <v>236</v>
      </c>
      <c r="C18" s="114" t="s">
        <v>139</v>
      </c>
      <c r="D18" s="119" t="s">
        <v>190</v>
      </c>
      <c r="E18" s="119" t="s">
        <v>81</v>
      </c>
      <c r="F18" s="131">
        <v>15</v>
      </c>
      <c r="G18" s="132">
        <f>H18/F18</f>
        <v>305.76666666666665</v>
      </c>
      <c r="H18" s="117">
        <v>4586.5</v>
      </c>
      <c r="I18" s="124">
        <v>0</v>
      </c>
      <c r="J18" s="125">
        <f t="shared" si="29"/>
        <v>4586.5</v>
      </c>
      <c r="K18" s="170">
        <f t="shared" si="1"/>
        <v>0</v>
      </c>
      <c r="L18" s="170">
        <f t="shared" si="14"/>
        <v>4586.5</v>
      </c>
      <c r="M18" s="170">
        <f t="shared" si="3"/>
        <v>2699.41</v>
      </c>
      <c r="N18" s="170">
        <f t="shared" si="15"/>
        <v>1887.0900000000001</v>
      </c>
      <c r="O18" s="171">
        <f t="shared" si="5"/>
        <v>0.10879999999999999</v>
      </c>
      <c r="P18" s="170">
        <f t="shared" si="16"/>
        <v>205.315392</v>
      </c>
      <c r="Q18" s="172">
        <f t="shared" si="7"/>
        <v>158.55000000000001</v>
      </c>
      <c r="R18" s="170">
        <f t="shared" si="17"/>
        <v>363.86539200000004</v>
      </c>
      <c r="S18" s="289">
        <f t="shared" si="9"/>
        <v>0</v>
      </c>
      <c r="T18" s="170">
        <f t="shared" si="18"/>
        <v>363.87</v>
      </c>
      <c r="U18" s="125">
        <f t="shared" si="30"/>
        <v>0</v>
      </c>
      <c r="V18" s="125">
        <f t="shared" si="31"/>
        <v>363.87</v>
      </c>
      <c r="W18" s="125">
        <f>SUM(V18:V18)</f>
        <v>363.87</v>
      </c>
      <c r="X18" s="125">
        <f>J18+U18-W18</f>
        <v>4222.63</v>
      </c>
      <c r="Y18" s="120"/>
    </row>
    <row r="19" spans="1:31" s="4" customFormat="1" ht="67.5" customHeight="1" x14ac:dyDescent="0.2">
      <c r="A19" s="59"/>
      <c r="B19" s="137" t="s">
        <v>286</v>
      </c>
      <c r="C19" s="114" t="s">
        <v>139</v>
      </c>
      <c r="D19" s="119" t="s">
        <v>272</v>
      </c>
      <c r="E19" s="119" t="s">
        <v>273</v>
      </c>
      <c r="F19" s="131"/>
      <c r="G19" s="132"/>
      <c r="H19" s="117">
        <v>3303</v>
      </c>
      <c r="I19" s="124">
        <v>0</v>
      </c>
      <c r="J19" s="125">
        <f t="shared" ref="J19" si="32">SUM(H19:I19)</f>
        <v>3303</v>
      </c>
      <c r="K19" s="170">
        <f t="shared" si="1"/>
        <v>0</v>
      </c>
      <c r="L19" s="170">
        <f t="shared" si="14"/>
        <v>3303</v>
      </c>
      <c r="M19" s="170">
        <f t="shared" si="3"/>
        <v>2699.41</v>
      </c>
      <c r="N19" s="170">
        <f t="shared" si="15"/>
        <v>603.59000000000015</v>
      </c>
      <c r="O19" s="171">
        <f t="shared" si="5"/>
        <v>0.10879999999999999</v>
      </c>
      <c r="P19" s="170">
        <f t="shared" si="16"/>
        <v>65.670592000000013</v>
      </c>
      <c r="Q19" s="172">
        <f t="shared" si="7"/>
        <v>158.55000000000001</v>
      </c>
      <c r="R19" s="170">
        <f t="shared" si="17"/>
        <v>224.22059200000001</v>
      </c>
      <c r="S19" s="289">
        <f t="shared" si="9"/>
        <v>125.1</v>
      </c>
      <c r="T19" s="170">
        <f t="shared" si="18"/>
        <v>99.12</v>
      </c>
      <c r="U19" s="125">
        <f t="shared" si="30"/>
        <v>0</v>
      </c>
      <c r="V19" s="125">
        <f t="shared" si="31"/>
        <v>99.12</v>
      </c>
      <c r="W19" s="125">
        <f>SUM(V19:V19)</f>
        <v>99.12</v>
      </c>
      <c r="X19" s="125">
        <f>J19+U19-W19</f>
        <v>3203.88</v>
      </c>
      <c r="Y19" s="120"/>
    </row>
    <row r="20" spans="1:31" s="4" customFormat="1" ht="67.5" customHeight="1" x14ac:dyDescent="0.2">
      <c r="A20" s="227"/>
      <c r="B20" s="277"/>
      <c r="C20" s="227"/>
      <c r="D20" s="278"/>
      <c r="E20" s="278"/>
      <c r="F20" s="279"/>
      <c r="G20" s="280"/>
      <c r="H20" s="281"/>
      <c r="I20" s="282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</row>
    <row r="21" spans="1:31" s="4" customFormat="1" ht="20.25" customHeight="1" x14ac:dyDescent="0.2">
      <c r="A21" s="227"/>
      <c r="B21" s="277"/>
      <c r="C21" s="227"/>
      <c r="D21" s="278"/>
      <c r="E21" s="278"/>
      <c r="F21" s="279"/>
      <c r="G21" s="280"/>
      <c r="H21" s="281"/>
      <c r="I21" s="282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</row>
    <row r="22" spans="1:31" s="4" customFormat="1" ht="28.5" customHeight="1" x14ac:dyDescent="0.25">
      <c r="A22" s="227"/>
      <c r="B22" s="308" t="s">
        <v>91</v>
      </c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</row>
    <row r="23" spans="1:31" s="4" customFormat="1" ht="23.25" customHeight="1" x14ac:dyDescent="0.25">
      <c r="A23" s="227"/>
      <c r="B23" s="308" t="s">
        <v>66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</row>
    <row r="24" spans="1:31" s="4" customFormat="1" ht="23.25" customHeight="1" x14ac:dyDescent="0.2">
      <c r="A24" s="227"/>
      <c r="B24" s="309" t="s">
        <v>374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</row>
    <row r="25" spans="1:31" s="4" customFormat="1" ht="19.5" customHeight="1" x14ac:dyDescent="0.2">
      <c r="A25" s="227"/>
      <c r="B25" s="50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31" s="4" customFormat="1" ht="75" customHeight="1" x14ac:dyDescent="0.2">
      <c r="A26" s="227"/>
      <c r="B26" s="137" t="s">
        <v>326</v>
      </c>
      <c r="C26" s="114" t="s">
        <v>139</v>
      </c>
      <c r="D26" s="121" t="s">
        <v>94</v>
      </c>
      <c r="E26" s="121" t="s">
        <v>297</v>
      </c>
      <c r="F26" s="131">
        <v>15</v>
      </c>
      <c r="G26" s="132">
        <f>H26/F26</f>
        <v>202.4</v>
      </c>
      <c r="H26" s="117">
        <v>3036</v>
      </c>
      <c r="I26" s="124">
        <v>0</v>
      </c>
      <c r="J26" s="125">
        <f>SUM(H26:I26)</f>
        <v>3036</v>
      </c>
      <c r="K26" s="170">
        <f>IF(H26/15&lt;=SMG,0,I26/2)</f>
        <v>0</v>
      </c>
      <c r="L26" s="170">
        <f t="shared" ref="L26" si="33">H26+K26</f>
        <v>3036</v>
      </c>
      <c r="M26" s="170">
        <f>VLOOKUP(L26,Tarifa1,1)</f>
        <v>2699.41</v>
      </c>
      <c r="N26" s="170">
        <f t="shared" ref="N26" si="34">L26-M26</f>
        <v>336.59000000000015</v>
      </c>
      <c r="O26" s="171">
        <f>VLOOKUP(L26,Tarifa1,3)</f>
        <v>0.10879999999999999</v>
      </c>
      <c r="P26" s="170">
        <f t="shared" ref="P26" si="35">N26*O26</f>
        <v>36.620992000000015</v>
      </c>
      <c r="Q26" s="172">
        <f>VLOOKUP(L26,Tarifa1,2)</f>
        <v>158.55000000000001</v>
      </c>
      <c r="R26" s="170">
        <f t="shared" ref="R26" si="36">P26+Q26</f>
        <v>195.17099200000001</v>
      </c>
      <c r="S26" s="289">
        <f>VLOOKUP(L26,Credito1,2)</f>
        <v>145.35</v>
      </c>
      <c r="T26" s="170">
        <f t="shared" ref="T26" si="37">ROUND(R26-S26,2)</f>
        <v>49.82</v>
      </c>
      <c r="U26" s="125">
        <f>-IF(T26&gt;0,0,T26)</f>
        <v>0</v>
      </c>
      <c r="V26" s="125">
        <f>IF(T26&lt;0,0,T26)</f>
        <v>49.82</v>
      </c>
      <c r="W26" s="125">
        <f>SUM(V26:V26)</f>
        <v>49.82</v>
      </c>
      <c r="X26" s="125">
        <f>J26+U26-W26</f>
        <v>2986.18</v>
      </c>
      <c r="Y26" s="120"/>
      <c r="Z26" s="118"/>
    </row>
    <row r="27" spans="1:31" s="4" customFormat="1" ht="75" customHeight="1" x14ac:dyDescent="0.2">
      <c r="A27" s="227"/>
      <c r="B27" s="137" t="s">
        <v>349</v>
      </c>
      <c r="C27" s="114" t="s">
        <v>139</v>
      </c>
      <c r="D27" s="119" t="s">
        <v>296</v>
      </c>
      <c r="E27" s="119" t="s">
        <v>191</v>
      </c>
      <c r="F27" s="131"/>
      <c r="G27" s="132"/>
      <c r="H27" s="117">
        <v>3036</v>
      </c>
      <c r="I27" s="124">
        <v>0</v>
      </c>
      <c r="J27" s="125">
        <f>SUM(H27:I27)</f>
        <v>3036</v>
      </c>
      <c r="K27" s="170">
        <f>IF(H27/15&lt;=SMG,0,I27/2)</f>
        <v>0</v>
      </c>
      <c r="L27" s="170">
        <f t="shared" ref="L27" si="38">H27+K27</f>
        <v>3036</v>
      </c>
      <c r="M27" s="170">
        <f>VLOOKUP(L27,Tarifa1,1)</f>
        <v>2699.41</v>
      </c>
      <c r="N27" s="170">
        <f t="shared" ref="N27" si="39">L27-M27</f>
        <v>336.59000000000015</v>
      </c>
      <c r="O27" s="171">
        <f>VLOOKUP(L27,Tarifa1,3)</f>
        <v>0.10879999999999999</v>
      </c>
      <c r="P27" s="170">
        <f t="shared" ref="P27" si="40">N27*O27</f>
        <v>36.620992000000015</v>
      </c>
      <c r="Q27" s="172">
        <f>VLOOKUP(L27,Tarifa1,2)</f>
        <v>158.55000000000001</v>
      </c>
      <c r="R27" s="170">
        <f t="shared" ref="R27" si="41">P27+Q27</f>
        <v>195.17099200000001</v>
      </c>
      <c r="S27" s="289">
        <f>VLOOKUP(L27,Credito1,2)</f>
        <v>145.35</v>
      </c>
      <c r="T27" s="170">
        <f t="shared" ref="T27" si="42">ROUND(R27-S27,2)</f>
        <v>49.82</v>
      </c>
      <c r="U27" s="125">
        <f>-IF(T27&gt;0,0,T27)</f>
        <v>0</v>
      </c>
      <c r="V27" s="125">
        <f>IF(T27&lt;0,0,T27)</f>
        <v>49.82</v>
      </c>
      <c r="W27" s="125">
        <f>SUM(V27:V27)</f>
        <v>49.82</v>
      </c>
      <c r="X27" s="125">
        <f>J27+U27-W27</f>
        <v>2986.18</v>
      </c>
      <c r="Y27" s="120"/>
      <c r="Z27" s="118"/>
    </row>
    <row r="28" spans="1:31" s="4" customFormat="1" ht="39" customHeight="1" x14ac:dyDescent="0.2">
      <c r="A28" s="59"/>
      <c r="B28" s="196" t="s">
        <v>118</v>
      </c>
      <c r="C28" s="196" t="s">
        <v>154</v>
      </c>
      <c r="D28" s="192" t="s">
        <v>151</v>
      </c>
      <c r="E28" s="192" t="s">
        <v>62</v>
      </c>
      <c r="F28" s="192"/>
      <c r="G28" s="192"/>
      <c r="H28" s="193">
        <f>SUM(H29:H30)</f>
        <v>9231</v>
      </c>
      <c r="I28" s="193">
        <f>SUM(I29:I30)</f>
        <v>0</v>
      </c>
      <c r="J28" s="193">
        <f>SUM(J29:J30)</f>
        <v>9231</v>
      </c>
      <c r="K28" s="192"/>
      <c r="L28" s="192"/>
      <c r="M28" s="192"/>
      <c r="N28" s="192"/>
      <c r="O28" s="192"/>
      <c r="P28" s="192"/>
      <c r="Q28" s="194"/>
      <c r="R28" s="192"/>
      <c r="S28" s="192"/>
      <c r="T28" s="192"/>
      <c r="U28" s="193">
        <f>SUM(U29:U30)</f>
        <v>0</v>
      </c>
      <c r="V28" s="193">
        <f>SUM(V29:V30)</f>
        <v>739.23</v>
      </c>
      <c r="W28" s="193">
        <f>SUM(W29:W30)</f>
        <v>739.23</v>
      </c>
      <c r="X28" s="193">
        <f>SUM(X29:X30)</f>
        <v>8491.77</v>
      </c>
      <c r="Y28" s="195"/>
    </row>
    <row r="29" spans="1:31" s="4" customFormat="1" ht="75" customHeight="1" x14ac:dyDescent="0.2">
      <c r="A29" s="59" t="s">
        <v>98</v>
      </c>
      <c r="B29" s="137" t="s">
        <v>237</v>
      </c>
      <c r="C29" s="114" t="s">
        <v>139</v>
      </c>
      <c r="D29" s="119" t="s">
        <v>194</v>
      </c>
      <c r="E29" s="121" t="s">
        <v>192</v>
      </c>
      <c r="F29" s="131">
        <v>15</v>
      </c>
      <c r="G29" s="132">
        <f>H29/F29</f>
        <v>323.03333333333336</v>
      </c>
      <c r="H29" s="167">
        <v>4845.5</v>
      </c>
      <c r="I29" s="168">
        <v>0</v>
      </c>
      <c r="J29" s="169">
        <f>SUM(H29:I29)</f>
        <v>4845.5</v>
      </c>
      <c r="K29" s="170">
        <f>IF(H29/15&lt;=SMG,0,I29/2)</f>
        <v>0</v>
      </c>
      <c r="L29" s="170">
        <f t="shared" ref="L29:L30" si="43">H29+K29</f>
        <v>4845.5</v>
      </c>
      <c r="M29" s="170">
        <f>VLOOKUP(L29,Tarifa1,1)</f>
        <v>4744.0600000000004</v>
      </c>
      <c r="N29" s="170">
        <f t="shared" ref="N29:N30" si="44">L29-M29</f>
        <v>101.4399999999996</v>
      </c>
      <c r="O29" s="171">
        <f>VLOOKUP(L29,Tarifa1,3)</f>
        <v>0.16</v>
      </c>
      <c r="P29" s="170">
        <f t="shared" ref="P29:P30" si="45">N29*O29</f>
        <v>16.230399999999936</v>
      </c>
      <c r="Q29" s="172">
        <f>VLOOKUP(L29,Tarifa1,2)</f>
        <v>381</v>
      </c>
      <c r="R29" s="170">
        <f t="shared" ref="R29:R30" si="46">P29+Q29</f>
        <v>397.23039999999992</v>
      </c>
      <c r="S29" s="289">
        <f>VLOOKUP(L29,Credito1,2)</f>
        <v>0</v>
      </c>
      <c r="T29" s="170">
        <f t="shared" ref="T29:T30" si="47">ROUND(R29-S29,2)</f>
        <v>397.23</v>
      </c>
      <c r="U29" s="169">
        <f>-IF(T29&gt;0,0,T29)</f>
        <v>0</v>
      </c>
      <c r="V29" s="169">
        <f>IF(T29&lt;0,0,T29)</f>
        <v>397.23</v>
      </c>
      <c r="W29" s="169">
        <f>SUM(V29:V29)</f>
        <v>397.23</v>
      </c>
      <c r="X29" s="169">
        <f>J29+U29-W29</f>
        <v>4448.2700000000004</v>
      </c>
      <c r="Y29" s="120"/>
      <c r="AE29" s="187"/>
    </row>
    <row r="30" spans="1:31" s="4" customFormat="1" ht="75" customHeight="1" x14ac:dyDescent="0.2">
      <c r="A30" s="59"/>
      <c r="B30" s="137" t="s">
        <v>287</v>
      </c>
      <c r="C30" s="114" t="s">
        <v>139</v>
      </c>
      <c r="D30" s="119" t="s">
        <v>270</v>
      </c>
      <c r="E30" s="121" t="s">
        <v>271</v>
      </c>
      <c r="F30" s="131"/>
      <c r="G30" s="132"/>
      <c r="H30" s="167">
        <v>4385.5</v>
      </c>
      <c r="I30" s="168">
        <v>0</v>
      </c>
      <c r="J30" s="169">
        <f>SUM(H30:I30)</f>
        <v>4385.5</v>
      </c>
      <c r="K30" s="170">
        <f>IF(H30/15&lt;=SMG,0,I30/2)</f>
        <v>0</v>
      </c>
      <c r="L30" s="170">
        <f t="shared" si="43"/>
        <v>4385.5</v>
      </c>
      <c r="M30" s="170">
        <f>VLOOKUP(L30,Tarifa1,1)</f>
        <v>2699.41</v>
      </c>
      <c r="N30" s="170">
        <f t="shared" si="44"/>
        <v>1686.0900000000001</v>
      </c>
      <c r="O30" s="171">
        <f>VLOOKUP(L30,Tarifa1,3)</f>
        <v>0.10879999999999999</v>
      </c>
      <c r="P30" s="170">
        <f t="shared" si="45"/>
        <v>183.44659200000001</v>
      </c>
      <c r="Q30" s="172">
        <f>VLOOKUP(L30,Tarifa1,2)</f>
        <v>158.55000000000001</v>
      </c>
      <c r="R30" s="170">
        <f t="shared" si="46"/>
        <v>341.99659200000002</v>
      </c>
      <c r="S30" s="289">
        <f>VLOOKUP(L30,Credito1,2)</f>
        <v>0</v>
      </c>
      <c r="T30" s="170">
        <f t="shared" si="47"/>
        <v>342</v>
      </c>
      <c r="U30" s="169">
        <f>-IF(T30&gt;0,0,T30)</f>
        <v>0</v>
      </c>
      <c r="V30" s="169">
        <f>IF(T30&lt;0,0,T30)</f>
        <v>342</v>
      </c>
      <c r="W30" s="169">
        <f>SUM(V30:V30)</f>
        <v>342</v>
      </c>
      <c r="X30" s="169">
        <f>J30+U30-W30</f>
        <v>4043.5</v>
      </c>
      <c r="Y30" s="120"/>
      <c r="AE30" s="187"/>
    </row>
    <row r="31" spans="1:31" s="4" customFormat="1" ht="39" customHeight="1" x14ac:dyDescent="0.2">
      <c r="A31" s="59"/>
      <c r="B31" s="196" t="s">
        <v>118</v>
      </c>
      <c r="C31" s="196" t="s">
        <v>154</v>
      </c>
      <c r="D31" s="192" t="s">
        <v>153</v>
      </c>
      <c r="E31" s="192" t="s">
        <v>62</v>
      </c>
      <c r="F31" s="192"/>
      <c r="G31" s="192"/>
      <c r="H31" s="193">
        <f>SUM(H32:H33)</f>
        <v>5382.5</v>
      </c>
      <c r="I31" s="193">
        <f t="shared" ref="I31:X31" si="48">SUM(I32:I33)</f>
        <v>0</v>
      </c>
      <c r="J31" s="193">
        <f t="shared" si="48"/>
        <v>5382.5</v>
      </c>
      <c r="K31" s="193">
        <f t="shared" si="48"/>
        <v>0</v>
      </c>
      <c r="L31" s="193">
        <f t="shared" si="48"/>
        <v>5382.5</v>
      </c>
      <c r="M31" s="193">
        <f t="shared" si="48"/>
        <v>3017.42</v>
      </c>
      <c r="N31" s="193">
        <f t="shared" si="48"/>
        <v>2365.08</v>
      </c>
      <c r="O31" s="193">
        <f t="shared" si="48"/>
        <v>0.17280000000000001</v>
      </c>
      <c r="P31" s="193">
        <f t="shared" si="48"/>
        <v>164.069952</v>
      </c>
      <c r="Q31" s="193">
        <f t="shared" si="48"/>
        <v>164.70000000000002</v>
      </c>
      <c r="R31" s="193">
        <f t="shared" si="48"/>
        <v>328.76995199999999</v>
      </c>
      <c r="S31" s="193">
        <f t="shared" si="48"/>
        <v>305.7</v>
      </c>
      <c r="T31" s="193">
        <f t="shared" si="48"/>
        <v>23.069999999999997</v>
      </c>
      <c r="U31" s="193">
        <f t="shared" si="48"/>
        <v>20.98</v>
      </c>
      <c r="V31" s="193">
        <f t="shared" si="48"/>
        <v>44.05</v>
      </c>
      <c r="W31" s="193">
        <f t="shared" si="48"/>
        <v>44.05</v>
      </c>
      <c r="X31" s="193" t="e">
        <f t="shared" si="48"/>
        <v>#REF!</v>
      </c>
      <c r="Y31" s="195"/>
      <c r="AE31" s="187"/>
    </row>
    <row r="32" spans="1:31" s="4" customFormat="1" ht="75" customHeight="1" x14ac:dyDescent="0.2">
      <c r="A32" s="59"/>
      <c r="B32" s="114" t="s">
        <v>123</v>
      </c>
      <c r="C32" s="114" t="s">
        <v>139</v>
      </c>
      <c r="D32" s="119" t="s">
        <v>80</v>
      </c>
      <c r="E32" s="121" t="s">
        <v>156</v>
      </c>
      <c r="F32" s="131">
        <v>15</v>
      </c>
      <c r="G32" s="132">
        <f>H32/F32</f>
        <v>198.86666666666667</v>
      </c>
      <c r="H32" s="117">
        <v>2983</v>
      </c>
      <c r="I32" s="124">
        <v>0</v>
      </c>
      <c r="J32" s="125">
        <f>SUM(H32:I32)</f>
        <v>2983</v>
      </c>
      <c r="K32" s="170">
        <f>IF(H32/15&lt;=SMG,0,I32/2)</f>
        <v>0</v>
      </c>
      <c r="L32" s="170">
        <f t="shared" ref="L32:L33" si="49">H32+K32</f>
        <v>2983</v>
      </c>
      <c r="M32" s="170">
        <f>VLOOKUP(L32,Tarifa1,1)</f>
        <v>2699.41</v>
      </c>
      <c r="N32" s="170">
        <f t="shared" ref="N32:N33" si="50">L32-M32</f>
        <v>283.59000000000015</v>
      </c>
      <c r="O32" s="171">
        <f>VLOOKUP(L32,Tarifa1,3)</f>
        <v>0.10879999999999999</v>
      </c>
      <c r="P32" s="170">
        <f t="shared" ref="P32:P33" si="51">N32*O32</f>
        <v>30.854592000000014</v>
      </c>
      <c r="Q32" s="172">
        <f>VLOOKUP(L32,Tarifa1,2)</f>
        <v>158.55000000000001</v>
      </c>
      <c r="R32" s="170">
        <f t="shared" ref="R32:R33" si="52">P32+Q32</f>
        <v>189.40459200000004</v>
      </c>
      <c r="S32" s="289">
        <f>VLOOKUP(L32,Credito1,2)</f>
        <v>145.35</v>
      </c>
      <c r="T32" s="170">
        <f t="shared" ref="T32:T33" si="53">ROUND(R32-S32,2)</f>
        <v>44.05</v>
      </c>
      <c r="U32" s="125">
        <f>-IF(T32&gt;0,0,T32)</f>
        <v>0</v>
      </c>
      <c r="V32" s="125">
        <f>IF(T32&lt;0,0,T32)</f>
        <v>44.05</v>
      </c>
      <c r="W32" s="125">
        <f>SUM(V32:V32)</f>
        <v>44.05</v>
      </c>
      <c r="X32" s="125" t="e">
        <f>J32+U32-W32-#REF!</f>
        <v>#REF!</v>
      </c>
      <c r="Y32" s="120"/>
      <c r="AE32" s="187"/>
    </row>
    <row r="33" spans="1:37" s="4" customFormat="1" ht="75" customHeight="1" x14ac:dyDescent="0.2">
      <c r="A33" s="59"/>
      <c r="B33" s="114" t="s">
        <v>321</v>
      </c>
      <c r="C33" s="114" t="s">
        <v>139</v>
      </c>
      <c r="D33" s="119" t="s">
        <v>320</v>
      </c>
      <c r="E33" s="121" t="s">
        <v>322</v>
      </c>
      <c r="F33" s="131"/>
      <c r="G33" s="132"/>
      <c r="H33" s="117">
        <v>2399.5</v>
      </c>
      <c r="I33" s="124">
        <v>0</v>
      </c>
      <c r="J33" s="125">
        <f>SUM(H33:I33)</f>
        <v>2399.5</v>
      </c>
      <c r="K33" s="170">
        <f>IF(H33/15&lt;=SMG,0,I33/2)</f>
        <v>0</v>
      </c>
      <c r="L33" s="170">
        <f t="shared" si="49"/>
        <v>2399.5</v>
      </c>
      <c r="M33" s="170">
        <f>VLOOKUP(L33,Tarifa1,1)</f>
        <v>318.01</v>
      </c>
      <c r="N33" s="170">
        <f t="shared" si="50"/>
        <v>2081.4899999999998</v>
      </c>
      <c r="O33" s="171">
        <f>VLOOKUP(L33,Tarifa1,3)</f>
        <v>6.4000000000000001E-2</v>
      </c>
      <c r="P33" s="170">
        <f t="shared" si="51"/>
        <v>133.21535999999998</v>
      </c>
      <c r="Q33" s="172">
        <f>VLOOKUP(L33,Tarifa1,2)</f>
        <v>6.15</v>
      </c>
      <c r="R33" s="170">
        <f t="shared" si="52"/>
        <v>139.36535999999998</v>
      </c>
      <c r="S33" s="289">
        <f>VLOOKUP(L33,Credito1,2)</f>
        <v>160.35</v>
      </c>
      <c r="T33" s="170">
        <f t="shared" si="53"/>
        <v>-20.98</v>
      </c>
      <c r="U33" s="125">
        <f>-IF(T33&gt;0,0,T33)</f>
        <v>20.98</v>
      </c>
      <c r="V33" s="125">
        <f>IF(T33&lt;0,0,T33)</f>
        <v>0</v>
      </c>
      <c r="W33" s="125">
        <f>SUM(V33:V33)</f>
        <v>0</v>
      </c>
      <c r="X33" s="125">
        <f>J33+U33-W33</f>
        <v>2420.48</v>
      </c>
      <c r="Y33" s="120"/>
      <c r="AE33" s="187"/>
    </row>
    <row r="34" spans="1:37" s="4" customFormat="1" ht="39" customHeight="1" x14ac:dyDescent="0.2">
      <c r="A34" s="59" t="s">
        <v>99</v>
      </c>
      <c r="B34" s="196" t="s">
        <v>118</v>
      </c>
      <c r="C34" s="196" t="s">
        <v>154</v>
      </c>
      <c r="D34" s="192" t="s">
        <v>152</v>
      </c>
      <c r="E34" s="192" t="s">
        <v>62</v>
      </c>
      <c r="F34" s="192"/>
      <c r="G34" s="192"/>
      <c r="H34" s="193">
        <f>SUM(H35)</f>
        <v>2983</v>
      </c>
      <c r="I34" s="193">
        <f>SUM(I35)</f>
        <v>0</v>
      </c>
      <c r="J34" s="193">
        <f>SUM(J35)</f>
        <v>2983</v>
      </c>
      <c r="K34" s="192"/>
      <c r="L34" s="192"/>
      <c r="M34" s="192"/>
      <c r="N34" s="192"/>
      <c r="O34" s="192"/>
      <c r="P34" s="192"/>
      <c r="Q34" s="194"/>
      <c r="R34" s="192"/>
      <c r="S34" s="192"/>
      <c r="T34" s="192"/>
      <c r="U34" s="193">
        <f>SUM(U35)</f>
        <v>0</v>
      </c>
      <c r="V34" s="193">
        <f>SUM(V35)</f>
        <v>44.05</v>
      </c>
      <c r="W34" s="193">
        <f>SUM(W35)</f>
        <v>44.05</v>
      </c>
      <c r="X34" s="193" t="e">
        <f>SUM(X35)</f>
        <v>#REF!</v>
      </c>
      <c r="Y34" s="195"/>
    </row>
    <row r="35" spans="1:37" s="4" customFormat="1" ht="75" customHeight="1" x14ac:dyDescent="0.2">
      <c r="A35" s="59" t="s">
        <v>100</v>
      </c>
      <c r="B35" s="114" t="s">
        <v>122</v>
      </c>
      <c r="C35" s="114" t="s">
        <v>139</v>
      </c>
      <c r="D35" s="119" t="s">
        <v>79</v>
      </c>
      <c r="E35" s="121" t="s">
        <v>193</v>
      </c>
      <c r="F35" s="131">
        <v>15</v>
      </c>
      <c r="G35" s="132">
        <f>H35/F35</f>
        <v>198.86666666666667</v>
      </c>
      <c r="H35" s="117">
        <v>2983</v>
      </c>
      <c r="I35" s="124">
        <v>0</v>
      </c>
      <c r="J35" s="125">
        <f>SUM(H35:I35)</f>
        <v>2983</v>
      </c>
      <c r="K35" s="170">
        <f>IF(H35/15&lt;=SMG,0,I35/2)</f>
        <v>0</v>
      </c>
      <c r="L35" s="170">
        <f t="shared" ref="L35" si="54">H35+K35</f>
        <v>2983</v>
      </c>
      <c r="M35" s="170">
        <f>VLOOKUP(L35,Tarifa1,1)</f>
        <v>2699.41</v>
      </c>
      <c r="N35" s="170">
        <f t="shared" ref="N35" si="55">L35-M35</f>
        <v>283.59000000000015</v>
      </c>
      <c r="O35" s="171">
        <f>VLOOKUP(L35,Tarifa1,3)</f>
        <v>0.10879999999999999</v>
      </c>
      <c r="P35" s="170">
        <f t="shared" ref="P35" si="56">N35*O35</f>
        <v>30.854592000000014</v>
      </c>
      <c r="Q35" s="172">
        <f>VLOOKUP(L35,Tarifa1,2)</f>
        <v>158.55000000000001</v>
      </c>
      <c r="R35" s="170">
        <f t="shared" ref="R35" si="57">P35+Q35</f>
        <v>189.40459200000004</v>
      </c>
      <c r="S35" s="289">
        <f>VLOOKUP(L35,Credito1,2)</f>
        <v>145.35</v>
      </c>
      <c r="T35" s="170">
        <f t="shared" ref="T35" si="58">ROUND(R35-S35,2)</f>
        <v>44.05</v>
      </c>
      <c r="U35" s="125">
        <f>-IF(T35&gt;0,0,T35)</f>
        <v>0</v>
      </c>
      <c r="V35" s="125">
        <f>IF(T35&lt;0,0,T35)</f>
        <v>44.05</v>
      </c>
      <c r="W35" s="125">
        <f>SUM(V35:V35)</f>
        <v>44.05</v>
      </c>
      <c r="X35" s="125" t="e">
        <f>J35+U35-W35-#REF!</f>
        <v>#REF!</v>
      </c>
      <c r="Y35" s="120"/>
      <c r="AE35" s="187"/>
    </row>
    <row r="36" spans="1:37" s="4" customFormat="1" ht="18" customHeight="1" x14ac:dyDescent="0.2">
      <c r="A36" s="56"/>
      <c r="B36" s="56"/>
      <c r="C36" s="56"/>
      <c r="D36" s="56"/>
      <c r="E36" s="56"/>
      <c r="F36" s="56"/>
      <c r="G36" s="56"/>
      <c r="H36" s="35"/>
      <c r="I36" s="35"/>
      <c r="J36" s="35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37" s="4" customFormat="1" ht="36.75" customHeight="1" thickBot="1" x14ac:dyDescent="0.25">
      <c r="A37" s="305" t="s">
        <v>45</v>
      </c>
      <c r="B37" s="306"/>
      <c r="C37" s="306"/>
      <c r="D37" s="306"/>
      <c r="E37" s="306"/>
      <c r="F37" s="306"/>
      <c r="G37" s="307"/>
      <c r="H37" s="162">
        <f>SUM(H9+H28+H31+H34)</f>
        <v>57616</v>
      </c>
      <c r="I37" s="162">
        <f>SUM(I9+I28+I31+I34)</f>
        <v>0</v>
      </c>
      <c r="J37" s="162">
        <f>SUM(J9+J28+J31+J34)</f>
        <v>57616</v>
      </c>
      <c r="K37" s="163">
        <f t="shared" ref="K37:T37" si="59">SUM(K10:K36)</f>
        <v>0</v>
      </c>
      <c r="L37" s="163">
        <f t="shared" si="59"/>
        <v>62998.5</v>
      </c>
      <c r="M37" s="163">
        <f t="shared" si="59"/>
        <v>48570.64</v>
      </c>
      <c r="N37" s="163">
        <f t="shared" si="59"/>
        <v>14427.86</v>
      </c>
      <c r="O37" s="163">
        <f t="shared" si="59"/>
        <v>2.0287999999999999</v>
      </c>
      <c r="P37" s="163">
        <f t="shared" si="59"/>
        <v>1388.4433919999997</v>
      </c>
      <c r="Q37" s="163">
        <f t="shared" si="59"/>
        <v>2930.1</v>
      </c>
      <c r="R37" s="163">
        <f t="shared" si="59"/>
        <v>4318.5433919999996</v>
      </c>
      <c r="S37" s="163">
        <f t="shared" si="59"/>
        <v>2175.8999999999996</v>
      </c>
      <c r="T37" s="163">
        <f t="shared" si="59"/>
        <v>2142.6500000000005</v>
      </c>
      <c r="U37" s="162">
        <f>SUM(U9+U28+U31+U34)</f>
        <v>20.98</v>
      </c>
      <c r="V37" s="162">
        <f>SUM(V9+V28+V31+V34)</f>
        <v>2140.5600000000004</v>
      </c>
      <c r="W37" s="162">
        <f>SUM(W9+W28+W31+W34)</f>
        <v>2140.5600000000004</v>
      </c>
      <c r="X37" s="162" t="e">
        <f>SUM(X9+X28+X31+X34)</f>
        <v>#REF!</v>
      </c>
    </row>
    <row r="38" spans="1:37" s="4" customFormat="1" ht="13.5" thickTop="1" x14ac:dyDescent="0.2"/>
    <row r="39" spans="1:37" s="4" customFormat="1" x14ac:dyDescent="0.2"/>
    <row r="40" spans="1:37" s="4" customFormat="1" x14ac:dyDescent="0.2">
      <c r="D40" s="4" t="s">
        <v>220</v>
      </c>
      <c r="V40" s="4" t="s">
        <v>221</v>
      </c>
    </row>
    <row r="41" spans="1:37" s="4" customFormat="1" x14ac:dyDescent="0.2">
      <c r="D41" s="78" t="s">
        <v>375</v>
      </c>
      <c r="V41" s="51" t="s">
        <v>217</v>
      </c>
    </row>
    <row r="42" spans="1:37" s="4" customFormat="1" x14ac:dyDescent="0.2">
      <c r="D42" s="78" t="s">
        <v>357</v>
      </c>
      <c r="E42" s="51"/>
      <c r="F42" s="51"/>
      <c r="G42" s="51"/>
      <c r="H42" s="51"/>
      <c r="I42" s="51"/>
      <c r="V42" s="51" t="s">
        <v>95</v>
      </c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J42" s="51"/>
      <c r="AK42" s="51"/>
    </row>
    <row r="43" spans="1:37" s="4" customFormat="1" x14ac:dyDescent="0.2"/>
    <row r="44" spans="1:37" s="4" customFormat="1" x14ac:dyDescent="0.2"/>
    <row r="45" spans="1:37" s="4" customFormat="1" x14ac:dyDescent="0.2"/>
  </sheetData>
  <mergeCells count="10">
    <mergeCell ref="A37:G37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32" zoomScale="86" zoomScaleNormal="86" workbookViewId="0">
      <selection activeCell="W3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3" width="11.42578125" customWidth="1"/>
    <col min="24" max="24" width="12.7109375" customWidth="1"/>
    <col min="25" max="25" width="68.140625" customWidth="1"/>
    <col min="26" max="26" width="1.28515625" customWidth="1"/>
  </cols>
  <sheetData>
    <row r="1" spans="1:31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31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31" ht="15" x14ac:dyDescent="0.2">
      <c r="A3" s="309" t="s">
        <v>374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31" ht="15" x14ac:dyDescent="0.2">
      <c r="A4" s="50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69" customFormat="1" ht="12.75" customHeight="1" x14ac:dyDescent="0.2">
      <c r="A6" s="65"/>
      <c r="B6" s="65"/>
      <c r="C6" s="327" t="s">
        <v>154</v>
      </c>
      <c r="D6" s="65"/>
      <c r="E6" s="65"/>
      <c r="F6" s="66" t="s">
        <v>23</v>
      </c>
      <c r="G6" s="66" t="s">
        <v>6</v>
      </c>
      <c r="H6" s="311" t="s">
        <v>1</v>
      </c>
      <c r="I6" s="312"/>
      <c r="J6" s="313"/>
      <c r="K6" s="67" t="s">
        <v>26</v>
      </c>
      <c r="L6" s="68"/>
      <c r="M6" s="314" t="s">
        <v>9</v>
      </c>
      <c r="N6" s="315"/>
      <c r="O6" s="315"/>
      <c r="P6" s="315"/>
      <c r="Q6" s="315"/>
      <c r="R6" s="316"/>
      <c r="S6" s="67" t="s">
        <v>30</v>
      </c>
      <c r="T6" s="67" t="s">
        <v>10</v>
      </c>
      <c r="U6" s="66" t="s">
        <v>54</v>
      </c>
      <c r="V6" s="317" t="s">
        <v>2</v>
      </c>
      <c r="W6" s="318"/>
      <c r="X6" s="66" t="s">
        <v>0</v>
      </c>
      <c r="Y6" s="65"/>
    </row>
    <row r="7" spans="1:31" s="69" customFormat="1" ht="24" x14ac:dyDescent="0.2">
      <c r="A7" s="70" t="s">
        <v>21</v>
      </c>
      <c r="B7" s="64" t="s">
        <v>118</v>
      </c>
      <c r="C7" s="328"/>
      <c r="D7" s="70" t="s">
        <v>22</v>
      </c>
      <c r="E7" s="70"/>
      <c r="F7" s="71" t="s">
        <v>24</v>
      </c>
      <c r="G7" s="70" t="s">
        <v>25</v>
      </c>
      <c r="H7" s="66" t="s">
        <v>6</v>
      </c>
      <c r="I7" s="66" t="s">
        <v>59</v>
      </c>
      <c r="J7" s="66" t="s">
        <v>28</v>
      </c>
      <c r="K7" s="72" t="s">
        <v>27</v>
      </c>
      <c r="L7" s="68" t="s">
        <v>32</v>
      </c>
      <c r="M7" s="68" t="s">
        <v>12</v>
      </c>
      <c r="N7" s="68" t="s">
        <v>34</v>
      </c>
      <c r="O7" s="68" t="s">
        <v>36</v>
      </c>
      <c r="P7" s="68" t="s">
        <v>37</v>
      </c>
      <c r="Q7" s="115" t="s">
        <v>14</v>
      </c>
      <c r="R7" s="68" t="s">
        <v>10</v>
      </c>
      <c r="S7" s="72" t="s">
        <v>40</v>
      </c>
      <c r="T7" s="72" t="s">
        <v>41</v>
      </c>
      <c r="U7" s="70" t="s">
        <v>31</v>
      </c>
      <c r="V7" s="66" t="s">
        <v>3</v>
      </c>
      <c r="W7" s="66" t="s">
        <v>7</v>
      </c>
      <c r="X7" s="70" t="s">
        <v>4</v>
      </c>
      <c r="Y7" s="70" t="s">
        <v>58</v>
      </c>
    </row>
    <row r="8" spans="1:31" s="69" customFormat="1" ht="12" x14ac:dyDescent="0.2">
      <c r="A8" s="70"/>
      <c r="B8" s="70"/>
      <c r="C8" s="329"/>
      <c r="D8" s="70"/>
      <c r="E8" s="70"/>
      <c r="F8" s="70"/>
      <c r="G8" s="70"/>
      <c r="H8" s="70" t="s">
        <v>47</v>
      </c>
      <c r="I8" s="70" t="s">
        <v>60</v>
      </c>
      <c r="J8" s="70" t="s">
        <v>29</v>
      </c>
      <c r="K8" s="72" t="s">
        <v>43</v>
      </c>
      <c r="L8" s="67" t="s">
        <v>33</v>
      </c>
      <c r="M8" s="67" t="s">
        <v>13</v>
      </c>
      <c r="N8" s="67" t="s">
        <v>35</v>
      </c>
      <c r="O8" s="67" t="s">
        <v>35</v>
      </c>
      <c r="P8" s="67" t="s">
        <v>38</v>
      </c>
      <c r="Q8" s="116" t="s">
        <v>15</v>
      </c>
      <c r="R8" s="67" t="s">
        <v>39</v>
      </c>
      <c r="S8" s="72" t="s">
        <v>19</v>
      </c>
      <c r="T8" s="73" t="s">
        <v>155</v>
      </c>
      <c r="U8" s="70" t="s">
        <v>53</v>
      </c>
      <c r="V8" s="70"/>
      <c r="W8" s="70" t="s">
        <v>44</v>
      </c>
      <c r="X8" s="70" t="s">
        <v>5</v>
      </c>
      <c r="Y8" s="74"/>
    </row>
    <row r="9" spans="1:31" s="69" customFormat="1" ht="50.25" customHeight="1" x14ac:dyDescent="0.25">
      <c r="A9" s="45"/>
      <c r="B9" s="201" t="s">
        <v>118</v>
      </c>
      <c r="C9" s="201" t="s">
        <v>154</v>
      </c>
      <c r="D9" s="45" t="s">
        <v>200</v>
      </c>
      <c r="E9" s="45" t="s">
        <v>62</v>
      </c>
      <c r="F9" s="45"/>
      <c r="G9" s="45"/>
      <c r="H9" s="197">
        <f>SUM(H10:H11)</f>
        <v>12359.5</v>
      </c>
      <c r="I9" s="197">
        <f>SUM(I10:I11)</f>
        <v>0</v>
      </c>
      <c r="J9" s="197">
        <f>SUM(J10:J11)</f>
        <v>12359.5</v>
      </c>
      <c r="K9" s="45"/>
      <c r="L9" s="45"/>
      <c r="M9" s="45"/>
      <c r="N9" s="45"/>
      <c r="O9" s="45"/>
      <c r="P9" s="45"/>
      <c r="Q9" s="198"/>
      <c r="R9" s="45"/>
      <c r="S9" s="45"/>
      <c r="T9" s="45"/>
      <c r="U9" s="197">
        <f>SUM(U10:U11)</f>
        <v>0</v>
      </c>
      <c r="V9" s="197">
        <f>SUM(V10:V11)</f>
        <v>1279.1500000000001</v>
      </c>
      <c r="W9" s="197">
        <f>SUM(W10:W11)</f>
        <v>1279.1500000000001</v>
      </c>
      <c r="X9" s="197">
        <f>SUM(X10:X11)</f>
        <v>11080.35</v>
      </c>
      <c r="Y9" s="199"/>
    </row>
    <row r="10" spans="1:31" s="69" customFormat="1" ht="69.95" customHeight="1" x14ac:dyDescent="0.2">
      <c r="A10" s="62" t="s">
        <v>98</v>
      </c>
      <c r="B10" s="136" t="s">
        <v>238</v>
      </c>
      <c r="C10" s="62" t="s">
        <v>139</v>
      </c>
      <c r="D10" s="175" t="s">
        <v>231</v>
      </c>
      <c r="E10" s="175" t="s">
        <v>261</v>
      </c>
      <c r="F10" s="165">
        <v>15</v>
      </c>
      <c r="G10" s="166">
        <f t="shared" ref="G10:G29" si="0">H10/F10</f>
        <v>485.96666666666664</v>
      </c>
      <c r="H10" s="167">
        <v>7289.5</v>
      </c>
      <c r="I10" s="168">
        <v>0</v>
      </c>
      <c r="J10" s="169">
        <f t="shared" ref="J10" si="1">SUM(H10:I10)</f>
        <v>7289.5</v>
      </c>
      <c r="K10" s="170">
        <f>IF(H10/15&lt;=SMG,0,I10/2)</f>
        <v>0</v>
      </c>
      <c r="L10" s="170">
        <f t="shared" ref="L10" si="2">H10+K10</f>
        <v>7289.5</v>
      </c>
      <c r="M10" s="170">
        <f>VLOOKUP(L10,Tarifa1,1)</f>
        <v>6602.71</v>
      </c>
      <c r="N10" s="170">
        <f t="shared" ref="N10" si="3">L10-M10</f>
        <v>686.79</v>
      </c>
      <c r="O10" s="171">
        <f>VLOOKUP(L10,Tarifa1,3)</f>
        <v>0.21360000000000001</v>
      </c>
      <c r="P10" s="170">
        <f t="shared" ref="P10" si="4">N10*O10</f>
        <v>146.69834399999999</v>
      </c>
      <c r="Q10" s="172">
        <f>VLOOKUP(L10,Tarifa1,2)</f>
        <v>699.3</v>
      </c>
      <c r="R10" s="170">
        <f t="shared" ref="R10" si="5">P10+Q10</f>
        <v>845.99834399999997</v>
      </c>
      <c r="S10" s="289">
        <f>VLOOKUP(L10,Credito1,2)</f>
        <v>0</v>
      </c>
      <c r="T10" s="170">
        <f t="shared" ref="T10" si="6">ROUND(R10-S10,2)</f>
        <v>846</v>
      </c>
      <c r="U10" s="169">
        <f t="shared" ref="U10" si="7">-IF(T10&gt;0,0,T10)</f>
        <v>0</v>
      </c>
      <c r="V10" s="169">
        <f t="shared" ref="V10" si="8">IF(T10&lt;0,0,T10)</f>
        <v>846</v>
      </c>
      <c r="W10" s="169">
        <f>SUM(V10:V10)</f>
        <v>846</v>
      </c>
      <c r="X10" s="169">
        <f>J10+U10-W10</f>
        <v>6443.5</v>
      </c>
      <c r="Y10" s="185"/>
      <c r="AE10" s="77"/>
    </row>
    <row r="11" spans="1:31" s="69" customFormat="1" ht="69.95" customHeight="1" x14ac:dyDescent="0.2">
      <c r="A11" s="62" t="s">
        <v>99</v>
      </c>
      <c r="B11" s="62" t="s">
        <v>136</v>
      </c>
      <c r="C11" s="62" t="s">
        <v>139</v>
      </c>
      <c r="D11" s="164" t="s">
        <v>108</v>
      </c>
      <c r="E11" s="175" t="s">
        <v>196</v>
      </c>
      <c r="F11" s="165">
        <v>15</v>
      </c>
      <c r="G11" s="166">
        <f t="shared" si="0"/>
        <v>338</v>
      </c>
      <c r="H11" s="167">
        <v>5070</v>
      </c>
      <c r="I11" s="168">
        <v>0</v>
      </c>
      <c r="J11" s="169">
        <f>SUM(H11:I11)</f>
        <v>5070</v>
      </c>
      <c r="K11" s="170">
        <f>IF(H11/15&lt;=SMG,0,I11/2)</f>
        <v>0</v>
      </c>
      <c r="L11" s="170">
        <f t="shared" ref="L11" si="9">H11+K11</f>
        <v>5070</v>
      </c>
      <c r="M11" s="170">
        <f>VLOOKUP(L11,Tarifa1,1)</f>
        <v>4744.0600000000004</v>
      </c>
      <c r="N11" s="170">
        <f t="shared" ref="N11" si="10">L11-M11</f>
        <v>325.9399999999996</v>
      </c>
      <c r="O11" s="171">
        <f>VLOOKUP(L11,Tarifa1,3)</f>
        <v>0.16</v>
      </c>
      <c r="P11" s="170">
        <f t="shared" ref="P11" si="11">N11*O11</f>
        <v>52.150399999999934</v>
      </c>
      <c r="Q11" s="172">
        <f>VLOOKUP(L11,Tarifa1,2)</f>
        <v>381</v>
      </c>
      <c r="R11" s="170">
        <f t="shared" ref="R11" si="12">P11+Q11</f>
        <v>433.15039999999993</v>
      </c>
      <c r="S11" s="289">
        <f>VLOOKUP(L11,Credito1,2)</f>
        <v>0</v>
      </c>
      <c r="T11" s="170">
        <f t="shared" ref="T11" si="13">ROUND(R11-S11,2)</f>
        <v>433.15</v>
      </c>
      <c r="U11" s="169">
        <f>-IF(T11&gt;0,0,T11)</f>
        <v>0</v>
      </c>
      <c r="V11" s="169">
        <f>IF(T11&lt;0,0,T11)</f>
        <v>433.15</v>
      </c>
      <c r="W11" s="169">
        <f>SUM(V11:V11)</f>
        <v>433.15</v>
      </c>
      <c r="X11" s="169">
        <f>J11+U11-W11</f>
        <v>4636.8500000000004</v>
      </c>
      <c r="Y11" s="185"/>
      <c r="AE11" s="77"/>
    </row>
    <row r="12" spans="1:31" s="69" customFormat="1" ht="42" customHeight="1" x14ac:dyDescent="0.25">
      <c r="A12" s="62"/>
      <c r="B12" s="201" t="s">
        <v>118</v>
      </c>
      <c r="C12" s="201" t="s">
        <v>154</v>
      </c>
      <c r="D12" s="45" t="s">
        <v>256</v>
      </c>
      <c r="E12" s="45" t="s">
        <v>62</v>
      </c>
      <c r="F12" s="45"/>
      <c r="G12" s="45"/>
      <c r="H12" s="197">
        <f>SUM(H13)</f>
        <v>6610</v>
      </c>
      <c r="I12" s="197">
        <f>SUM(I13)</f>
        <v>0</v>
      </c>
      <c r="J12" s="197">
        <f>SUM(J13)</f>
        <v>6610</v>
      </c>
      <c r="K12" s="45"/>
      <c r="L12" s="45"/>
      <c r="M12" s="45"/>
      <c r="N12" s="45"/>
      <c r="O12" s="45"/>
      <c r="P12" s="45"/>
      <c r="Q12" s="198"/>
      <c r="R12" s="45"/>
      <c r="S12" s="45"/>
      <c r="T12" s="45"/>
      <c r="U12" s="197">
        <f>SUM(U13)</f>
        <v>0</v>
      </c>
      <c r="V12" s="197">
        <f>SUM(V13)</f>
        <v>700.86</v>
      </c>
      <c r="W12" s="197">
        <f>SUM(W13)</f>
        <v>700.86</v>
      </c>
      <c r="X12" s="197">
        <f>SUM(X13)</f>
        <v>5909.14</v>
      </c>
      <c r="Y12" s="199"/>
      <c r="AE12" s="77"/>
    </row>
    <row r="13" spans="1:31" s="69" customFormat="1" ht="69.95" customHeight="1" x14ac:dyDescent="0.2">
      <c r="A13" s="62"/>
      <c r="B13" s="136" t="s">
        <v>254</v>
      </c>
      <c r="C13" s="62" t="s">
        <v>139</v>
      </c>
      <c r="D13" s="174" t="s">
        <v>255</v>
      </c>
      <c r="E13" s="175" t="s">
        <v>257</v>
      </c>
      <c r="F13" s="165">
        <v>15</v>
      </c>
      <c r="G13" s="166">
        <f>H13/F13</f>
        <v>440.66666666666669</v>
      </c>
      <c r="H13" s="167">
        <v>6610</v>
      </c>
      <c r="I13" s="168">
        <v>0</v>
      </c>
      <c r="J13" s="169">
        <f>SUM(H13:I13)</f>
        <v>6610</v>
      </c>
      <c r="K13" s="170">
        <f>IF(H13/15&lt;=SMG,0,I13/2)</f>
        <v>0</v>
      </c>
      <c r="L13" s="170">
        <f t="shared" ref="L13" si="14">H13+K13</f>
        <v>6610</v>
      </c>
      <c r="M13" s="170">
        <f>VLOOKUP(L13,Tarifa1,1)</f>
        <v>6602.71</v>
      </c>
      <c r="N13" s="170">
        <f t="shared" ref="N13" si="15">L13-M13</f>
        <v>7.2899999999999636</v>
      </c>
      <c r="O13" s="171">
        <f>VLOOKUP(L13,Tarifa1,3)</f>
        <v>0.21360000000000001</v>
      </c>
      <c r="P13" s="170">
        <f t="shared" ref="P13" si="16">N13*O13</f>
        <v>1.5571439999999923</v>
      </c>
      <c r="Q13" s="172">
        <f>VLOOKUP(L13,Tarifa1,2)</f>
        <v>699.3</v>
      </c>
      <c r="R13" s="170">
        <f t="shared" ref="R13" si="17">P13+Q13</f>
        <v>700.85714399999995</v>
      </c>
      <c r="S13" s="289">
        <f>VLOOKUP(L13,Credito1,2)</f>
        <v>0</v>
      </c>
      <c r="T13" s="170">
        <f t="shared" ref="T13" si="18">ROUND(R13-S13,2)</f>
        <v>700.86</v>
      </c>
      <c r="U13" s="169">
        <f>-IF(T13&gt;0,0,T13)</f>
        <v>0</v>
      </c>
      <c r="V13" s="169">
        <f>IF(T13&lt;0,0,T13)</f>
        <v>700.86</v>
      </c>
      <c r="W13" s="169">
        <f>SUM(V13:V13)</f>
        <v>700.86</v>
      </c>
      <c r="X13" s="169">
        <f>J13+U13-W13</f>
        <v>5909.14</v>
      </c>
      <c r="Y13" s="185"/>
      <c r="AE13" s="77"/>
    </row>
    <row r="14" spans="1:31" s="69" customFormat="1" ht="69.95" customHeight="1" x14ac:dyDescent="0.25">
      <c r="A14" s="62"/>
      <c r="B14" s="201" t="s">
        <v>118</v>
      </c>
      <c r="C14" s="201" t="s">
        <v>154</v>
      </c>
      <c r="D14" s="45" t="s">
        <v>312</v>
      </c>
      <c r="E14" s="45" t="s">
        <v>62</v>
      </c>
      <c r="F14" s="45"/>
      <c r="G14" s="45"/>
      <c r="H14" s="197">
        <f>SUM(H15)</f>
        <v>6610</v>
      </c>
      <c r="I14" s="197">
        <f>SUM(I15)</f>
        <v>0</v>
      </c>
      <c r="J14" s="197">
        <f>SUM(J15)</f>
        <v>6610</v>
      </c>
      <c r="K14" s="45"/>
      <c r="L14" s="45"/>
      <c r="M14" s="45"/>
      <c r="N14" s="45"/>
      <c r="O14" s="45"/>
      <c r="P14" s="45"/>
      <c r="Q14" s="198"/>
      <c r="R14" s="45"/>
      <c r="S14" s="45"/>
      <c r="T14" s="45"/>
      <c r="U14" s="197">
        <f>SUM(U15)</f>
        <v>0</v>
      </c>
      <c r="V14" s="197">
        <f>SUM(V15)</f>
        <v>700.86</v>
      </c>
      <c r="W14" s="197">
        <f>SUM(W15)</f>
        <v>700.86</v>
      </c>
      <c r="X14" s="197">
        <f>SUM(X15)</f>
        <v>5909.14</v>
      </c>
      <c r="Y14" s="199"/>
      <c r="AE14" s="77"/>
    </row>
    <row r="15" spans="1:31" s="69" customFormat="1" ht="69.95" customHeight="1" x14ac:dyDescent="0.2">
      <c r="A15" s="62"/>
      <c r="B15" s="136" t="s">
        <v>313</v>
      </c>
      <c r="C15" s="62" t="s">
        <v>139</v>
      </c>
      <c r="D15" s="174" t="s">
        <v>310</v>
      </c>
      <c r="E15" s="175" t="s">
        <v>311</v>
      </c>
      <c r="F15" s="165">
        <v>15</v>
      </c>
      <c r="G15" s="166">
        <f>H15/F15</f>
        <v>440.66666666666669</v>
      </c>
      <c r="H15" s="167">
        <v>6610</v>
      </c>
      <c r="I15" s="168">
        <v>0</v>
      </c>
      <c r="J15" s="169">
        <f>SUM(H15:I15)</f>
        <v>6610</v>
      </c>
      <c r="K15" s="170">
        <f>IF(H15/15&lt;=SMG,0,I15/2)</f>
        <v>0</v>
      </c>
      <c r="L15" s="170">
        <f t="shared" ref="L15" si="19">H15+K15</f>
        <v>6610</v>
      </c>
      <c r="M15" s="170">
        <f>VLOOKUP(L15,Tarifa1,1)</f>
        <v>6602.71</v>
      </c>
      <c r="N15" s="170">
        <f t="shared" ref="N15" si="20">L15-M15</f>
        <v>7.2899999999999636</v>
      </c>
      <c r="O15" s="171">
        <f>VLOOKUP(L15,Tarifa1,3)</f>
        <v>0.21360000000000001</v>
      </c>
      <c r="P15" s="170">
        <f t="shared" ref="P15" si="21">N15*O15</f>
        <v>1.5571439999999923</v>
      </c>
      <c r="Q15" s="172">
        <f>VLOOKUP(L15,Tarifa1,2)</f>
        <v>699.3</v>
      </c>
      <c r="R15" s="170">
        <f t="shared" ref="R15" si="22">P15+Q15</f>
        <v>700.85714399999995</v>
      </c>
      <c r="S15" s="289">
        <f>VLOOKUP(L15,Credito1,2)</f>
        <v>0</v>
      </c>
      <c r="T15" s="170">
        <f t="shared" ref="T15" si="23">ROUND(R15-S15,2)</f>
        <v>700.86</v>
      </c>
      <c r="U15" s="169">
        <f>-IF(T15&gt;0,0,T15)</f>
        <v>0</v>
      </c>
      <c r="V15" s="169">
        <f>IF(T15&lt;0,0,T15)</f>
        <v>700.86</v>
      </c>
      <c r="W15" s="169">
        <f>SUM(V15:V15)</f>
        <v>700.86</v>
      </c>
      <c r="X15" s="169">
        <f>J15+U15-W15</f>
        <v>5909.14</v>
      </c>
      <c r="Y15" s="185"/>
      <c r="AE15" s="77"/>
    </row>
    <row r="16" spans="1:31" s="69" customFormat="1" ht="41.25" customHeight="1" x14ac:dyDescent="0.25">
      <c r="A16" s="62"/>
      <c r="B16" s="201" t="s">
        <v>118</v>
      </c>
      <c r="C16" s="201" t="s">
        <v>154</v>
      </c>
      <c r="D16" s="45" t="s">
        <v>158</v>
      </c>
      <c r="E16" s="45" t="s">
        <v>62</v>
      </c>
      <c r="F16" s="45"/>
      <c r="G16" s="45"/>
      <c r="H16" s="197">
        <f>SUM(H17:H19)</f>
        <v>13697</v>
      </c>
      <c r="I16" s="197">
        <f>SUM(I17:I19)</f>
        <v>0</v>
      </c>
      <c r="J16" s="197">
        <f>SUM(J17:J19)</f>
        <v>13697</v>
      </c>
      <c r="K16" s="45"/>
      <c r="L16" s="45"/>
      <c r="M16" s="45"/>
      <c r="N16" s="45"/>
      <c r="O16" s="45"/>
      <c r="P16" s="45"/>
      <c r="Q16" s="198"/>
      <c r="R16" s="45"/>
      <c r="S16" s="45"/>
      <c r="T16" s="45"/>
      <c r="U16" s="197">
        <f>SUM(U17:U19)</f>
        <v>0</v>
      </c>
      <c r="V16" s="197">
        <f>SUM(V17:V19)</f>
        <v>1171.4299999999998</v>
      </c>
      <c r="W16" s="197">
        <f>SUM(W17:W19)</f>
        <v>1171.4299999999998</v>
      </c>
      <c r="X16" s="197">
        <f>SUM(X17:X19)</f>
        <v>12525.57</v>
      </c>
      <c r="Y16" s="199"/>
      <c r="AE16" s="77"/>
    </row>
    <row r="17" spans="1:31" s="69" customFormat="1" ht="69.95" customHeight="1" x14ac:dyDescent="0.2">
      <c r="A17" s="62" t="s">
        <v>101</v>
      </c>
      <c r="B17" s="210">
        <v>185</v>
      </c>
      <c r="C17" s="62" t="s">
        <v>139</v>
      </c>
      <c r="D17" s="211" t="s">
        <v>212</v>
      </c>
      <c r="E17" s="175" t="s">
        <v>110</v>
      </c>
      <c r="F17" s="165">
        <v>15</v>
      </c>
      <c r="G17" s="166">
        <f t="shared" si="0"/>
        <v>412.33333333333331</v>
      </c>
      <c r="H17" s="167">
        <v>6185</v>
      </c>
      <c r="I17" s="168">
        <v>0</v>
      </c>
      <c r="J17" s="169">
        <f>H17</f>
        <v>6185</v>
      </c>
      <c r="K17" s="170">
        <f>IF(H17/15&lt;=SMG,0,I17/2)</f>
        <v>0</v>
      </c>
      <c r="L17" s="170">
        <f t="shared" ref="L17:L19" si="24">H17+K17</f>
        <v>6185</v>
      </c>
      <c r="M17" s="170">
        <f>VLOOKUP(L17,Tarifa1,1)</f>
        <v>5514.76</v>
      </c>
      <c r="N17" s="170">
        <f t="shared" ref="N17:N19" si="25">L17-M17</f>
        <v>670.23999999999978</v>
      </c>
      <c r="O17" s="171">
        <f>VLOOKUP(L17,Tarifa1,3)</f>
        <v>0.1792</v>
      </c>
      <c r="P17" s="170">
        <f t="shared" ref="P17:P19" si="26">N17*O17</f>
        <v>120.10700799999996</v>
      </c>
      <c r="Q17" s="172">
        <f>VLOOKUP(L17,Tarifa1,2)</f>
        <v>504.3</v>
      </c>
      <c r="R17" s="170">
        <f t="shared" ref="R17:R19" si="27">P17+Q17</f>
        <v>624.40700800000002</v>
      </c>
      <c r="S17" s="289">
        <f>VLOOKUP(L17,Credito1,2)</f>
        <v>0</v>
      </c>
      <c r="T17" s="170">
        <f t="shared" ref="T17:T19" si="28">ROUND(R17-S17,2)</f>
        <v>624.41</v>
      </c>
      <c r="U17" s="169">
        <f>-IF(T17&gt;0,0,T17)</f>
        <v>0</v>
      </c>
      <c r="V17" s="169">
        <f>IF(T17&lt;0,0,T17)</f>
        <v>624.41</v>
      </c>
      <c r="W17" s="169">
        <f>SUM(V17:V17)</f>
        <v>624.41</v>
      </c>
      <c r="X17" s="169">
        <f>J17+U17-W17</f>
        <v>5560.59</v>
      </c>
      <c r="Y17" s="185"/>
      <c r="AE17" s="88"/>
    </row>
    <row r="18" spans="1:31" s="69" customFormat="1" ht="69.95" customHeight="1" x14ac:dyDescent="0.2">
      <c r="A18" s="62"/>
      <c r="B18" s="136" t="s">
        <v>288</v>
      </c>
      <c r="C18" s="62" t="s">
        <v>139</v>
      </c>
      <c r="D18" s="174" t="s">
        <v>267</v>
      </c>
      <c r="E18" s="175" t="s">
        <v>268</v>
      </c>
      <c r="F18" s="165"/>
      <c r="G18" s="166"/>
      <c r="H18" s="167">
        <v>3756</v>
      </c>
      <c r="I18" s="168">
        <v>0</v>
      </c>
      <c r="J18" s="169">
        <f>SUM(H18:I18)</f>
        <v>3756</v>
      </c>
      <c r="K18" s="170">
        <f>IF(H18/15&lt;=SMG,0,I18/2)</f>
        <v>0</v>
      </c>
      <c r="L18" s="170">
        <f t="shared" si="24"/>
        <v>3756</v>
      </c>
      <c r="M18" s="170">
        <f>VLOOKUP(L18,Tarifa1,1)</f>
        <v>2699.41</v>
      </c>
      <c r="N18" s="170">
        <f t="shared" si="25"/>
        <v>1056.5900000000001</v>
      </c>
      <c r="O18" s="171">
        <f>VLOOKUP(L18,Tarifa1,3)</f>
        <v>0.10879999999999999</v>
      </c>
      <c r="P18" s="170">
        <f t="shared" si="26"/>
        <v>114.95699200000001</v>
      </c>
      <c r="Q18" s="172">
        <f>VLOOKUP(L18,Tarifa1,2)</f>
        <v>158.55000000000001</v>
      </c>
      <c r="R18" s="170">
        <f t="shared" si="27"/>
        <v>273.50699200000003</v>
      </c>
      <c r="S18" s="289">
        <f>VLOOKUP(L18,Credito1,2)</f>
        <v>0</v>
      </c>
      <c r="T18" s="170">
        <f t="shared" si="28"/>
        <v>273.51</v>
      </c>
      <c r="U18" s="169">
        <f>-IF(T18&gt;0,0,T18)</f>
        <v>0</v>
      </c>
      <c r="V18" s="173">
        <f>IF(T18&lt;0,0,T18)</f>
        <v>273.51</v>
      </c>
      <c r="W18" s="169">
        <f>SUM(V18:V18)</f>
        <v>273.51</v>
      </c>
      <c r="X18" s="169">
        <f>J18+U18-W18</f>
        <v>3482.49</v>
      </c>
      <c r="Y18" s="185"/>
      <c r="AE18" s="88"/>
    </row>
    <row r="19" spans="1:31" s="69" customFormat="1" ht="69.95" customHeight="1" x14ac:dyDescent="0.2">
      <c r="A19" s="62"/>
      <c r="B19" s="136" t="s">
        <v>318</v>
      </c>
      <c r="C19" s="62" t="s">
        <v>215</v>
      </c>
      <c r="D19" s="174" t="s">
        <v>314</v>
      </c>
      <c r="E19" s="175" t="s">
        <v>268</v>
      </c>
      <c r="F19" s="165"/>
      <c r="G19" s="166"/>
      <c r="H19" s="167">
        <v>3756</v>
      </c>
      <c r="I19" s="168">
        <v>0</v>
      </c>
      <c r="J19" s="169">
        <f>SUM(H19:I19)</f>
        <v>3756</v>
      </c>
      <c r="K19" s="170">
        <f>IF(H19/15&lt;=SMG,0,I19/2)</f>
        <v>0</v>
      </c>
      <c r="L19" s="170">
        <f t="shared" si="24"/>
        <v>3756</v>
      </c>
      <c r="M19" s="170">
        <f>VLOOKUP(L19,Tarifa1,1)</f>
        <v>2699.41</v>
      </c>
      <c r="N19" s="170">
        <f t="shared" si="25"/>
        <v>1056.5900000000001</v>
      </c>
      <c r="O19" s="171">
        <f>VLOOKUP(L19,Tarifa1,3)</f>
        <v>0.10879999999999999</v>
      </c>
      <c r="P19" s="170">
        <f t="shared" si="26"/>
        <v>114.95699200000001</v>
      </c>
      <c r="Q19" s="172">
        <f>VLOOKUP(L19,Tarifa1,2)</f>
        <v>158.55000000000001</v>
      </c>
      <c r="R19" s="170">
        <f t="shared" si="27"/>
        <v>273.50699200000003</v>
      </c>
      <c r="S19" s="289">
        <f>VLOOKUP(L19,Credito1,2)</f>
        <v>0</v>
      </c>
      <c r="T19" s="170">
        <f t="shared" si="28"/>
        <v>273.51</v>
      </c>
      <c r="U19" s="169">
        <f>-IF(T19&gt;0,0,T19)</f>
        <v>0</v>
      </c>
      <c r="V19" s="173">
        <f>IF(T19&lt;0,0,T19)</f>
        <v>273.51</v>
      </c>
      <c r="W19" s="169">
        <f>SUM(V19:V19)</f>
        <v>273.51</v>
      </c>
      <c r="X19" s="169">
        <f>J19+U19-W19</f>
        <v>3482.49</v>
      </c>
      <c r="Y19" s="185"/>
      <c r="AE19" s="88"/>
    </row>
    <row r="20" spans="1:31" s="69" customFormat="1" ht="50.25" customHeight="1" x14ac:dyDescent="0.25">
      <c r="A20" s="62"/>
      <c r="B20" s="201" t="s">
        <v>118</v>
      </c>
      <c r="C20" s="201" t="s">
        <v>154</v>
      </c>
      <c r="D20" s="45" t="s">
        <v>159</v>
      </c>
      <c r="E20" s="45" t="s">
        <v>62</v>
      </c>
      <c r="F20" s="45"/>
      <c r="G20" s="45"/>
      <c r="H20" s="197">
        <f>SUM(H21:H27)</f>
        <v>15462.5</v>
      </c>
      <c r="I20" s="197">
        <f>SUM(I21:I27)</f>
        <v>0</v>
      </c>
      <c r="J20" s="197">
        <f>SUM(J21:J27)</f>
        <v>15462.5</v>
      </c>
      <c r="K20" s="45"/>
      <c r="L20" s="45"/>
      <c r="M20" s="45"/>
      <c r="N20" s="45"/>
      <c r="O20" s="45"/>
      <c r="P20" s="45"/>
      <c r="Q20" s="198"/>
      <c r="R20" s="45"/>
      <c r="S20" s="45"/>
      <c r="T20" s="45"/>
      <c r="U20" s="197">
        <f>SUM(U21:U27)</f>
        <v>0</v>
      </c>
      <c r="V20" s="197">
        <f>SUM(V21:V27)</f>
        <v>1329.8899999999999</v>
      </c>
      <c r="W20" s="197">
        <f>SUM(W21:W27)</f>
        <v>1329.8899999999999</v>
      </c>
      <c r="X20" s="197">
        <f>SUM(X21:X27)</f>
        <v>14132.61</v>
      </c>
      <c r="Y20" s="199"/>
      <c r="AE20" s="88"/>
    </row>
    <row r="21" spans="1:31" s="69" customFormat="1" ht="69.95" customHeight="1" x14ac:dyDescent="0.2">
      <c r="A21" s="62" t="s">
        <v>102</v>
      </c>
      <c r="B21" s="62" t="s">
        <v>137</v>
      </c>
      <c r="C21" s="62" t="s">
        <v>139</v>
      </c>
      <c r="D21" s="174" t="s">
        <v>109</v>
      </c>
      <c r="E21" s="175" t="s">
        <v>111</v>
      </c>
      <c r="F21" s="165">
        <v>15</v>
      </c>
      <c r="G21" s="166">
        <f t="shared" si="0"/>
        <v>469.03333333333336</v>
      </c>
      <c r="H21" s="109">
        <v>7035.5</v>
      </c>
      <c r="I21" s="110">
        <v>0</v>
      </c>
      <c r="J21" s="111">
        <f t="shared" ref="J21" si="29">SUM(H21:I21)</f>
        <v>7035.5</v>
      </c>
      <c r="K21" s="170">
        <f>IF(H21/15&lt;=SMG,0,I21/2)</f>
        <v>0</v>
      </c>
      <c r="L21" s="170">
        <f t="shared" ref="L21:L22" si="30">H21+K21</f>
        <v>7035.5</v>
      </c>
      <c r="M21" s="170">
        <f>VLOOKUP(L21,Tarifa1,1)</f>
        <v>6602.71</v>
      </c>
      <c r="N21" s="170">
        <f t="shared" ref="N21:N22" si="31">L21-M21</f>
        <v>432.78999999999996</v>
      </c>
      <c r="O21" s="171">
        <f>VLOOKUP(L21,Tarifa1,3)</f>
        <v>0.21360000000000001</v>
      </c>
      <c r="P21" s="170">
        <f t="shared" ref="P21:P22" si="32">N21*O21</f>
        <v>92.443944000000002</v>
      </c>
      <c r="Q21" s="172">
        <f>VLOOKUP(L21,Tarifa1,2)</f>
        <v>699.3</v>
      </c>
      <c r="R21" s="170">
        <f t="shared" ref="R21:R22" si="33">P21+Q21</f>
        <v>791.74394399999994</v>
      </c>
      <c r="S21" s="289">
        <f>VLOOKUP(L21,Credito1,2)</f>
        <v>0</v>
      </c>
      <c r="T21" s="170">
        <f t="shared" ref="T21:T22" si="34">ROUND(R21-S21,2)</f>
        <v>791.74</v>
      </c>
      <c r="U21" s="111">
        <f t="shared" ref="U21" si="35">-IF(T21&gt;0,0,T21)</f>
        <v>0</v>
      </c>
      <c r="V21" s="111">
        <f t="shared" ref="V21" si="36">IF(T21&lt;0,0,T21)</f>
        <v>791.74</v>
      </c>
      <c r="W21" s="111">
        <f>SUM(V21:V21)</f>
        <v>791.74</v>
      </c>
      <c r="X21" s="111">
        <f>J21+U21-W21</f>
        <v>6243.76</v>
      </c>
      <c r="Y21" s="185"/>
      <c r="AE21" s="88"/>
    </row>
    <row r="22" spans="1:31" s="69" customFormat="1" ht="69.95" customHeight="1" x14ac:dyDescent="0.2">
      <c r="A22" s="62"/>
      <c r="B22" s="136" t="s">
        <v>239</v>
      </c>
      <c r="C22" s="62" t="s">
        <v>139</v>
      </c>
      <c r="D22" s="176" t="s">
        <v>198</v>
      </c>
      <c r="E22" s="175" t="s">
        <v>197</v>
      </c>
      <c r="F22" s="165">
        <v>15</v>
      </c>
      <c r="G22" s="166">
        <f>H22/F22</f>
        <v>338</v>
      </c>
      <c r="H22" s="167">
        <v>5070</v>
      </c>
      <c r="I22" s="168">
        <v>0</v>
      </c>
      <c r="J22" s="169">
        <f>SUM(H22:I22)</f>
        <v>5070</v>
      </c>
      <c r="K22" s="170">
        <f>IF(H22/15&lt;=SMG,0,I22/2)</f>
        <v>0</v>
      </c>
      <c r="L22" s="170">
        <f t="shared" si="30"/>
        <v>5070</v>
      </c>
      <c r="M22" s="170">
        <f>VLOOKUP(L22,Tarifa1,1)</f>
        <v>4744.0600000000004</v>
      </c>
      <c r="N22" s="170">
        <f t="shared" si="31"/>
        <v>325.9399999999996</v>
      </c>
      <c r="O22" s="171">
        <f>VLOOKUP(L22,Tarifa1,3)</f>
        <v>0.16</v>
      </c>
      <c r="P22" s="170">
        <f t="shared" si="32"/>
        <v>52.150399999999934</v>
      </c>
      <c r="Q22" s="172">
        <f>VLOOKUP(L22,Tarifa1,2)</f>
        <v>381</v>
      </c>
      <c r="R22" s="170">
        <f t="shared" si="33"/>
        <v>433.15039999999993</v>
      </c>
      <c r="S22" s="289">
        <f>VLOOKUP(L22,Credito1,2)</f>
        <v>0</v>
      </c>
      <c r="T22" s="170">
        <f t="shared" si="34"/>
        <v>433.15</v>
      </c>
      <c r="U22" s="169">
        <f>-IF(T22&gt;0,0,T22)</f>
        <v>0</v>
      </c>
      <c r="V22" s="169">
        <f>IF(T22&lt;0,0,T22)</f>
        <v>433.15</v>
      </c>
      <c r="W22" s="169">
        <f>SUM(V22:V22)</f>
        <v>433.15</v>
      </c>
      <c r="X22" s="169">
        <f>J22+U22-W22</f>
        <v>4636.8500000000004</v>
      </c>
      <c r="Y22" s="185"/>
      <c r="AE22" s="88"/>
    </row>
    <row r="23" spans="1:31" s="69" customFormat="1" ht="28.5" customHeight="1" x14ac:dyDescent="0.25">
      <c r="A23" s="228"/>
      <c r="B23" s="308" t="s">
        <v>91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E23" s="88"/>
    </row>
    <row r="24" spans="1:31" s="69" customFormat="1" ht="25.5" customHeight="1" x14ac:dyDescent="0.25">
      <c r="A24" s="228"/>
      <c r="B24" s="308" t="s">
        <v>66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E24" s="88"/>
    </row>
    <row r="25" spans="1:31" s="69" customFormat="1" ht="23.25" customHeight="1" x14ac:dyDescent="0.2">
      <c r="A25" s="228"/>
      <c r="B25" s="309" t="s">
        <v>374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E25" s="88"/>
    </row>
    <row r="26" spans="1:31" s="69" customFormat="1" ht="27" customHeight="1" x14ac:dyDescent="0.2">
      <c r="A26" s="62"/>
      <c r="B26" s="50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E26" s="88"/>
    </row>
    <row r="27" spans="1:31" s="69" customFormat="1" ht="69.95" customHeight="1" x14ac:dyDescent="0.2">
      <c r="A27" s="62"/>
      <c r="B27" s="136" t="s">
        <v>303</v>
      </c>
      <c r="C27" s="62" t="s">
        <v>139</v>
      </c>
      <c r="D27" s="176" t="s">
        <v>298</v>
      </c>
      <c r="E27" s="175" t="s">
        <v>299</v>
      </c>
      <c r="F27" s="165"/>
      <c r="G27" s="166"/>
      <c r="H27" s="167">
        <v>3357</v>
      </c>
      <c r="I27" s="168">
        <v>0</v>
      </c>
      <c r="J27" s="169">
        <f t="shared" ref="J27" si="37">SUM(H27:I27)</f>
        <v>3357</v>
      </c>
      <c r="K27" s="170">
        <f>IF(H27/15&lt;=SMG,0,I27/2)</f>
        <v>0</v>
      </c>
      <c r="L27" s="170">
        <f t="shared" ref="L27" si="38">H27+K27</f>
        <v>3357</v>
      </c>
      <c r="M27" s="170">
        <f>VLOOKUP(L27,Tarifa1,1)</f>
        <v>2699.41</v>
      </c>
      <c r="N27" s="170">
        <f t="shared" ref="N27" si="39">L27-M27</f>
        <v>657.59000000000015</v>
      </c>
      <c r="O27" s="171">
        <f>VLOOKUP(L27,Tarifa1,3)</f>
        <v>0.10879999999999999</v>
      </c>
      <c r="P27" s="170">
        <f t="shared" ref="P27" si="40">N27*O27</f>
        <v>71.545792000000006</v>
      </c>
      <c r="Q27" s="172">
        <f>VLOOKUP(L27,Tarifa1,2)</f>
        <v>158.55000000000001</v>
      </c>
      <c r="R27" s="170">
        <f t="shared" ref="R27" si="41">P27+Q27</f>
        <v>230.09579200000002</v>
      </c>
      <c r="S27" s="289">
        <f>VLOOKUP(L27,Credito1,2)</f>
        <v>125.1</v>
      </c>
      <c r="T27" s="170">
        <f t="shared" ref="T27" si="42">ROUND(R27-S27,2)</f>
        <v>105</v>
      </c>
      <c r="U27" s="169">
        <f t="shared" ref="U27" si="43">-IF(T27&gt;0,0,T27)</f>
        <v>0</v>
      </c>
      <c r="V27" s="169">
        <f t="shared" ref="V27" si="44">IF(T27&lt;0,0,T27)</f>
        <v>105</v>
      </c>
      <c r="W27" s="169">
        <f>SUM(V27:V27)</f>
        <v>105</v>
      </c>
      <c r="X27" s="169">
        <f>J27+U27-W27</f>
        <v>3252</v>
      </c>
      <c r="Y27" s="185"/>
      <c r="AE27" s="88"/>
    </row>
    <row r="28" spans="1:31" s="69" customFormat="1" ht="52.5" customHeight="1" x14ac:dyDescent="0.25">
      <c r="A28" s="62"/>
      <c r="B28" s="201" t="s">
        <v>118</v>
      </c>
      <c r="C28" s="201" t="s">
        <v>154</v>
      </c>
      <c r="D28" s="45" t="s">
        <v>160</v>
      </c>
      <c r="E28" s="45" t="s">
        <v>62</v>
      </c>
      <c r="F28" s="45"/>
      <c r="G28" s="45"/>
      <c r="H28" s="197">
        <f>SUM(H29)</f>
        <v>4659</v>
      </c>
      <c r="I28" s="197">
        <f>SUM(I29)</f>
        <v>0</v>
      </c>
      <c r="J28" s="197">
        <f>SUM(J29)</f>
        <v>4659</v>
      </c>
      <c r="K28" s="45"/>
      <c r="L28" s="45"/>
      <c r="M28" s="45"/>
      <c r="N28" s="45"/>
      <c r="O28" s="45"/>
      <c r="P28" s="45"/>
      <c r="Q28" s="198"/>
      <c r="R28" s="45"/>
      <c r="S28" s="45"/>
      <c r="T28" s="45"/>
      <c r="U28" s="197">
        <f>SUM(U29)</f>
        <v>0</v>
      </c>
      <c r="V28" s="197">
        <f>SUM(V29)</f>
        <v>371.75</v>
      </c>
      <c r="W28" s="197">
        <f>SUM(W29)</f>
        <v>371.75</v>
      </c>
      <c r="X28" s="197">
        <f>SUM(X29)</f>
        <v>4287.25</v>
      </c>
      <c r="Y28" s="199"/>
      <c r="AE28" s="88"/>
    </row>
    <row r="29" spans="1:31" s="69" customFormat="1" ht="69.95" customHeight="1" x14ac:dyDescent="0.2">
      <c r="A29" s="62" t="s">
        <v>103</v>
      </c>
      <c r="B29" s="62" t="s">
        <v>138</v>
      </c>
      <c r="C29" s="62" t="s">
        <v>139</v>
      </c>
      <c r="D29" s="176" t="s">
        <v>114</v>
      </c>
      <c r="E29" s="175" t="s">
        <v>117</v>
      </c>
      <c r="F29" s="165">
        <v>15</v>
      </c>
      <c r="G29" s="166">
        <f t="shared" si="0"/>
        <v>310.60000000000002</v>
      </c>
      <c r="H29" s="167">
        <v>4659</v>
      </c>
      <c r="I29" s="168">
        <v>0</v>
      </c>
      <c r="J29" s="169">
        <f>SUM(H29:I29)</f>
        <v>4659</v>
      </c>
      <c r="K29" s="170">
        <f>IF(H29/15&lt;=SMG,0,I29/2)</f>
        <v>0</v>
      </c>
      <c r="L29" s="170">
        <f t="shared" ref="L29" si="45">H29+K29</f>
        <v>4659</v>
      </c>
      <c r="M29" s="170">
        <f>VLOOKUP(L29,Tarifa1,1)</f>
        <v>2699.41</v>
      </c>
      <c r="N29" s="170">
        <f t="shared" ref="N29" si="46">L29-M29</f>
        <v>1959.5900000000001</v>
      </c>
      <c r="O29" s="171">
        <f>VLOOKUP(L29,Tarifa1,3)</f>
        <v>0.10879999999999999</v>
      </c>
      <c r="P29" s="170">
        <f t="shared" ref="P29" si="47">N29*O29</f>
        <v>213.20339200000001</v>
      </c>
      <c r="Q29" s="172">
        <f>VLOOKUP(L29,Tarifa1,2)</f>
        <v>158.55000000000001</v>
      </c>
      <c r="R29" s="170">
        <f t="shared" ref="R29" si="48">P29+Q29</f>
        <v>371.75339200000002</v>
      </c>
      <c r="S29" s="289">
        <f>VLOOKUP(L29,Credito1,2)</f>
        <v>0</v>
      </c>
      <c r="T29" s="170">
        <f t="shared" ref="T29" si="49">ROUND(R29-S29,2)</f>
        <v>371.75</v>
      </c>
      <c r="U29" s="169">
        <f>-IF(T29&gt;0,0,T29)</f>
        <v>0</v>
      </c>
      <c r="V29" s="169">
        <f>IF(T29&lt;0,0,T29)</f>
        <v>371.75</v>
      </c>
      <c r="W29" s="169">
        <f>SUM(V29:V29)</f>
        <v>371.75</v>
      </c>
      <c r="X29" s="169">
        <f>J29+U29-W29</f>
        <v>4287.25</v>
      </c>
      <c r="Y29" s="185"/>
      <c r="AE29" s="88"/>
    </row>
    <row r="30" spans="1:31" s="69" customFormat="1" ht="69.95" customHeight="1" x14ac:dyDescent="0.25">
      <c r="A30" s="202"/>
      <c r="B30" s="201" t="s">
        <v>118</v>
      </c>
      <c r="C30" s="201" t="s">
        <v>154</v>
      </c>
      <c r="D30" s="45" t="s">
        <v>164</v>
      </c>
      <c r="E30" s="45" t="s">
        <v>62</v>
      </c>
      <c r="F30" s="45"/>
      <c r="G30" s="45"/>
      <c r="H30" s="197">
        <f>SUM(H31)</f>
        <v>5787.5</v>
      </c>
      <c r="I30" s="197">
        <f>SUM(I31)</f>
        <v>0</v>
      </c>
      <c r="J30" s="197">
        <f>SUM(J31)</f>
        <v>5787.5</v>
      </c>
      <c r="K30" s="45"/>
      <c r="L30" s="45"/>
      <c r="M30" s="45"/>
      <c r="N30" s="45"/>
      <c r="O30" s="45"/>
      <c r="P30" s="45"/>
      <c r="Q30" s="198"/>
      <c r="R30" s="45"/>
      <c r="S30" s="45"/>
      <c r="T30" s="45"/>
      <c r="U30" s="197">
        <f>SUM(U31)</f>
        <v>0</v>
      </c>
      <c r="V30" s="197">
        <f>SUM(V31)</f>
        <v>553.17999999999995</v>
      </c>
      <c r="W30" s="197">
        <f>SUM(W31)</f>
        <v>553.17999999999995</v>
      </c>
      <c r="X30" s="197">
        <f>SUM(X31)</f>
        <v>5234.32</v>
      </c>
      <c r="Y30" s="199"/>
    </row>
    <row r="31" spans="1:31" s="69" customFormat="1" ht="69.95" customHeight="1" x14ac:dyDescent="0.2">
      <c r="A31" s="202"/>
      <c r="B31" s="62" t="s">
        <v>170</v>
      </c>
      <c r="C31" s="62" t="s">
        <v>139</v>
      </c>
      <c r="D31" s="164" t="s">
        <v>165</v>
      </c>
      <c r="E31" s="175" t="s">
        <v>166</v>
      </c>
      <c r="F31" s="165">
        <v>15</v>
      </c>
      <c r="G31" s="166">
        <f>H31/F31</f>
        <v>385.83333333333331</v>
      </c>
      <c r="H31" s="167">
        <v>5787.5</v>
      </c>
      <c r="I31" s="168">
        <v>0</v>
      </c>
      <c r="J31" s="169">
        <f>SUM(H31:I31)</f>
        <v>5787.5</v>
      </c>
      <c r="K31" s="170">
        <f>IF(H31/15&lt;=SMG,0,I31/2)</f>
        <v>0</v>
      </c>
      <c r="L31" s="170">
        <f t="shared" ref="L31" si="50">H31+K31</f>
        <v>5787.5</v>
      </c>
      <c r="M31" s="170">
        <f>VLOOKUP(L31,Tarifa1,1)</f>
        <v>5514.76</v>
      </c>
      <c r="N31" s="170">
        <f t="shared" ref="N31" si="51">L31-M31</f>
        <v>272.73999999999978</v>
      </c>
      <c r="O31" s="171">
        <f>VLOOKUP(L31,Tarifa1,3)</f>
        <v>0.1792</v>
      </c>
      <c r="P31" s="170">
        <f t="shared" ref="P31" si="52">N31*O31</f>
        <v>48.875007999999958</v>
      </c>
      <c r="Q31" s="172">
        <f>VLOOKUP(L31,Tarifa1,2)</f>
        <v>504.3</v>
      </c>
      <c r="R31" s="170">
        <f t="shared" ref="R31" si="53">P31+Q31</f>
        <v>553.17500799999993</v>
      </c>
      <c r="S31" s="289">
        <f>VLOOKUP(L31,Credito1,2)</f>
        <v>0</v>
      </c>
      <c r="T31" s="170">
        <f t="shared" ref="T31" si="54">ROUND(R31-S31,2)</f>
        <v>553.17999999999995</v>
      </c>
      <c r="U31" s="169">
        <f>-IF(T31&gt;0,0,T31)</f>
        <v>0</v>
      </c>
      <c r="V31" s="169">
        <f>IF(T31&lt;0,0,T31)</f>
        <v>553.17999999999995</v>
      </c>
      <c r="W31" s="169">
        <f>SUM(V31:V31)</f>
        <v>553.17999999999995</v>
      </c>
      <c r="X31" s="169">
        <f>J31+U31-W31</f>
        <v>5234.32</v>
      </c>
      <c r="Y31" s="185"/>
    </row>
    <row r="32" spans="1:31" s="69" customFormat="1" ht="69.95" customHeight="1" x14ac:dyDescent="0.25">
      <c r="A32" s="202"/>
      <c r="B32" s="201" t="s">
        <v>118</v>
      </c>
      <c r="C32" s="201" t="s">
        <v>154</v>
      </c>
      <c r="D32" s="45" t="s">
        <v>199</v>
      </c>
      <c r="E32" s="45" t="s">
        <v>62</v>
      </c>
      <c r="F32" s="45"/>
      <c r="G32" s="45"/>
      <c r="H32" s="197">
        <f>SUM(H33)</f>
        <v>5060.7299999999996</v>
      </c>
      <c r="I32" s="197">
        <f>SUM(I33)</f>
        <v>0</v>
      </c>
      <c r="J32" s="197">
        <f>SUM(J33)</f>
        <v>5060.7299999999996</v>
      </c>
      <c r="K32" s="45"/>
      <c r="L32" s="45"/>
      <c r="M32" s="45"/>
      <c r="N32" s="45"/>
      <c r="O32" s="45"/>
      <c r="P32" s="45"/>
      <c r="Q32" s="198"/>
      <c r="R32" s="45"/>
      <c r="S32" s="45"/>
      <c r="T32" s="45"/>
      <c r="U32" s="197">
        <f>SUM(U33)</f>
        <v>0</v>
      </c>
      <c r="V32" s="197">
        <f>SUM(V33)</f>
        <v>431.67</v>
      </c>
      <c r="W32" s="197">
        <f>SUM(W33)</f>
        <v>431.67</v>
      </c>
      <c r="X32" s="197">
        <f>SUM(X33)</f>
        <v>4629.0599999999995</v>
      </c>
      <c r="Y32" s="199"/>
    </row>
    <row r="33" spans="1:37" s="69" customFormat="1" ht="69.95" customHeight="1" x14ac:dyDescent="0.2">
      <c r="A33" s="202"/>
      <c r="B33" s="136" t="s">
        <v>240</v>
      </c>
      <c r="C33" s="62" t="s">
        <v>139</v>
      </c>
      <c r="D33" s="164" t="s">
        <v>202</v>
      </c>
      <c r="E33" s="175" t="s">
        <v>203</v>
      </c>
      <c r="F33" s="165">
        <v>15</v>
      </c>
      <c r="G33" s="166">
        <f>H33/F33</f>
        <v>337.38199999999995</v>
      </c>
      <c r="H33" s="167">
        <v>5060.7299999999996</v>
      </c>
      <c r="I33" s="168">
        <v>0</v>
      </c>
      <c r="J33" s="169">
        <f>SUM(H33:I33)</f>
        <v>5060.7299999999996</v>
      </c>
      <c r="K33" s="170">
        <f>IF(H33/15&lt;=SMG,0,I33/2)</f>
        <v>0</v>
      </c>
      <c r="L33" s="170">
        <f t="shared" ref="L33" si="55">H33+K33</f>
        <v>5060.7299999999996</v>
      </c>
      <c r="M33" s="170">
        <f>VLOOKUP(L33,Tarifa1,1)</f>
        <v>4744.0600000000004</v>
      </c>
      <c r="N33" s="170">
        <f t="shared" ref="N33" si="56">L33-M33</f>
        <v>316.66999999999916</v>
      </c>
      <c r="O33" s="171">
        <f>VLOOKUP(L33,Tarifa1,3)</f>
        <v>0.16</v>
      </c>
      <c r="P33" s="170">
        <f t="shared" ref="P33" si="57">N33*O33</f>
        <v>50.667199999999866</v>
      </c>
      <c r="Q33" s="172">
        <f>VLOOKUP(L33,Tarifa1,2)</f>
        <v>381</v>
      </c>
      <c r="R33" s="170">
        <f t="shared" ref="R33" si="58">P33+Q33</f>
        <v>431.66719999999987</v>
      </c>
      <c r="S33" s="289">
        <f>VLOOKUP(L33,Credito1,2)</f>
        <v>0</v>
      </c>
      <c r="T33" s="170">
        <f t="shared" ref="T33" si="59">ROUND(R33-S33,2)</f>
        <v>431.67</v>
      </c>
      <c r="U33" s="169">
        <f>-IF(T33&gt;0,0,T33)</f>
        <v>0</v>
      </c>
      <c r="V33" s="169">
        <f>IF(T33&lt;0,0,T33)</f>
        <v>431.67</v>
      </c>
      <c r="W33" s="169">
        <f>SUM(V33:V33)</f>
        <v>431.67</v>
      </c>
      <c r="X33" s="169">
        <f>J33+U33-W33</f>
        <v>4629.0599999999995</v>
      </c>
      <c r="Y33" s="185"/>
    </row>
    <row r="34" spans="1:37" s="69" customFormat="1" ht="15" x14ac:dyDescent="0.25">
      <c r="A34" s="202"/>
      <c r="B34" s="202"/>
      <c r="C34" s="202"/>
      <c r="D34" s="202"/>
      <c r="E34" s="202"/>
      <c r="F34" s="202"/>
      <c r="G34" s="202"/>
      <c r="H34" s="203"/>
      <c r="I34" s="203"/>
      <c r="J34" s="203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185"/>
    </row>
    <row r="35" spans="1:37" s="69" customFormat="1" ht="45.75" customHeight="1" x14ac:dyDescent="0.25">
      <c r="A35" s="333" t="s">
        <v>45</v>
      </c>
      <c r="B35" s="333"/>
      <c r="C35" s="333"/>
      <c r="D35" s="333"/>
      <c r="E35" s="333"/>
      <c r="F35" s="333"/>
      <c r="G35" s="333"/>
      <c r="H35" s="205">
        <f>H9+H12+H16+H20+H28+H30+H32+H14</f>
        <v>70246.23</v>
      </c>
      <c r="I35" s="205">
        <f>I9+I12+I16+I20+I28+I30+I32+I14</f>
        <v>0</v>
      </c>
      <c r="J35" s="205">
        <f>J9+J12+J16+J20+J28+J30+J32+J14</f>
        <v>70246.23</v>
      </c>
      <c r="K35" s="206">
        <f t="shared" ref="K35:T35" si="60">SUM(K10:K34)</f>
        <v>0</v>
      </c>
      <c r="L35" s="206">
        <f t="shared" si="60"/>
        <v>70246.23</v>
      </c>
      <c r="M35" s="206">
        <f t="shared" si="60"/>
        <v>62470.18</v>
      </c>
      <c r="N35" s="206">
        <f t="shared" si="60"/>
        <v>7776.0499999999984</v>
      </c>
      <c r="O35" s="206">
        <f t="shared" si="60"/>
        <v>2.1280000000000001</v>
      </c>
      <c r="P35" s="206">
        <f t="shared" si="60"/>
        <v>1080.8697599999996</v>
      </c>
      <c r="Q35" s="206">
        <f t="shared" si="60"/>
        <v>5583.0000000000009</v>
      </c>
      <c r="R35" s="206">
        <f t="shared" si="60"/>
        <v>6663.8697599999996</v>
      </c>
      <c r="S35" s="206">
        <f t="shared" si="60"/>
        <v>125.1</v>
      </c>
      <c r="T35" s="206">
        <f t="shared" si="60"/>
        <v>6538.79</v>
      </c>
      <c r="U35" s="205">
        <f>U9+U12+U16+U20+U28+U30+U32+U14</f>
        <v>0</v>
      </c>
      <c r="V35" s="205">
        <f>V9+V12+V16+V20+V28+V30+V32+V14</f>
        <v>6538.79</v>
      </c>
      <c r="W35" s="205">
        <f>W9+W12+W16+W20+W28+W30+W32+W14</f>
        <v>6538.79</v>
      </c>
      <c r="X35" s="205">
        <f>X9+X12+X16+X20+X28+X30+X32+X14</f>
        <v>63707.439999999995</v>
      </c>
      <c r="Y35" s="185"/>
    </row>
    <row r="36" spans="1:37" s="69" customFormat="1" ht="12" x14ac:dyDescent="0.2"/>
    <row r="37" spans="1:37" s="69" customFormat="1" ht="12" x14ac:dyDescent="0.2"/>
    <row r="38" spans="1:37" s="69" customFormat="1" ht="12" x14ac:dyDescent="0.2"/>
    <row r="39" spans="1:37" s="69" customFormat="1" ht="12" x14ac:dyDescent="0.2"/>
    <row r="40" spans="1:37" s="69" customFormat="1" ht="12" x14ac:dyDescent="0.2"/>
    <row r="41" spans="1:37" s="69" customFormat="1" ht="12" x14ac:dyDescent="0.2"/>
    <row r="42" spans="1:37" s="69" customFormat="1" ht="12" x14ac:dyDescent="0.2"/>
    <row r="43" spans="1:37" s="69" customFormat="1" ht="12" x14ac:dyDescent="0.2"/>
    <row r="44" spans="1:37" s="69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69" customFormat="1" x14ac:dyDescent="0.2">
      <c r="D45" s="4" t="s">
        <v>220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222</v>
      </c>
      <c r="W45" s="4"/>
      <c r="X45" s="4"/>
    </row>
    <row r="46" spans="1:37" s="69" customFormat="1" x14ac:dyDescent="0.2">
      <c r="D46" s="78" t="s">
        <v>375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217</v>
      </c>
      <c r="W46" s="4"/>
      <c r="X46" s="4"/>
    </row>
    <row r="47" spans="1:37" s="69" customFormat="1" x14ac:dyDescent="0.2">
      <c r="D47" s="78" t="s">
        <v>357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95</v>
      </c>
      <c r="W47" s="51"/>
      <c r="X47" s="51"/>
      <c r="Y47" s="78"/>
      <c r="Z47" s="78"/>
      <c r="AA47" s="78"/>
      <c r="AB47" s="78"/>
      <c r="AC47" s="78"/>
      <c r="AD47" s="78"/>
      <c r="AE47" s="78"/>
      <c r="AF47" s="78"/>
      <c r="AG47" s="78"/>
      <c r="AJ47" s="78"/>
      <c r="AK47" s="78"/>
    </row>
    <row r="48" spans="1:37" s="69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69" customFormat="1" ht="12" x14ac:dyDescent="0.2"/>
    <row r="50" s="69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5 D13 D18:D19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</row>
    <row r="3" spans="1:25" ht="15" x14ac:dyDescent="0.2">
      <c r="A3" s="309" t="s">
        <v>374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0"/>
      <c r="J6" s="321"/>
      <c r="K6" s="24" t="s">
        <v>26</v>
      </c>
      <c r="L6" s="25"/>
      <c r="M6" s="322" t="s">
        <v>9</v>
      </c>
      <c r="N6" s="323"/>
      <c r="O6" s="323"/>
      <c r="P6" s="323"/>
      <c r="Q6" s="323"/>
      <c r="R6" s="324"/>
      <c r="S6" s="24" t="s">
        <v>30</v>
      </c>
      <c r="T6" s="24" t="s">
        <v>10</v>
      </c>
      <c r="U6" s="23" t="s">
        <v>54</v>
      </c>
      <c r="V6" s="325" t="s">
        <v>2</v>
      </c>
      <c r="W6" s="326"/>
      <c r="X6" s="23" t="s">
        <v>0</v>
      </c>
      <c r="Y6" s="42"/>
    </row>
    <row r="7" spans="1:25" ht="33.75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0"/>
      <c r="B9" s="140"/>
      <c r="C9" s="140"/>
      <c r="D9" s="139" t="s">
        <v>133</v>
      </c>
      <c r="E9" s="140" t="s">
        <v>62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2"/>
      <c r="U9" s="140"/>
      <c r="V9" s="140"/>
      <c r="W9" s="140"/>
      <c r="X9" s="140"/>
      <c r="Y9" s="207"/>
    </row>
    <row r="10" spans="1:25" s="4" customFormat="1" ht="75" customHeight="1" x14ac:dyDescent="0.2">
      <c r="A10" s="59" t="s">
        <v>97</v>
      </c>
      <c r="B10" s="114" t="s">
        <v>131</v>
      </c>
      <c r="C10" s="114" t="s">
        <v>139</v>
      </c>
      <c r="D10" s="119" t="s">
        <v>116</v>
      </c>
      <c r="E10" s="119" t="s">
        <v>82</v>
      </c>
      <c r="F10" s="131">
        <v>15</v>
      </c>
      <c r="G10" s="132">
        <f>H10/F10</f>
        <v>1046.3333333333333</v>
      </c>
      <c r="H10" s="117">
        <v>15695</v>
      </c>
      <c r="I10" s="124">
        <v>0</v>
      </c>
      <c r="J10" s="125">
        <f>SUM(H10:I10)</f>
        <v>15695</v>
      </c>
      <c r="K10" s="170">
        <f>IF(H10/15&lt;=SMG,0,I10/2)</f>
        <v>0</v>
      </c>
      <c r="L10" s="170">
        <f t="shared" ref="L10" si="0">H10+K10</f>
        <v>15695</v>
      </c>
      <c r="M10" s="170">
        <f>VLOOKUP(L10,Tarifa1,1)</f>
        <v>13316.71</v>
      </c>
      <c r="N10" s="170">
        <f t="shared" ref="N10" si="1">L10-M10</f>
        <v>2378.2900000000009</v>
      </c>
      <c r="O10" s="171">
        <f>VLOOKUP(L10,Tarifa1,3)</f>
        <v>0.23519999999999999</v>
      </c>
      <c r="P10" s="170">
        <f t="shared" ref="P10" si="2">N10*O10</f>
        <v>559.37380800000017</v>
      </c>
      <c r="Q10" s="172">
        <f>VLOOKUP(L10,Tarifa1,2)</f>
        <v>2133.3000000000002</v>
      </c>
      <c r="R10" s="170">
        <f t="shared" ref="R10" si="3">P10+Q10</f>
        <v>2692.6738080000005</v>
      </c>
      <c r="S10" s="289">
        <f>VLOOKUP(L10,Credito1,2)</f>
        <v>0</v>
      </c>
      <c r="T10" s="170">
        <f t="shared" ref="T10" si="4">ROUND(R10-S10,2)</f>
        <v>2692.67</v>
      </c>
      <c r="U10" s="125">
        <f>-IF(T10&gt;0,0,T10)</f>
        <v>0</v>
      </c>
      <c r="V10" s="133">
        <f>IF(T10&lt;0,0,T10)</f>
        <v>2692.67</v>
      </c>
      <c r="W10" s="125">
        <f>SUM(V10:V10)</f>
        <v>2692.67</v>
      </c>
      <c r="X10" s="125">
        <f>J10+U10-W10</f>
        <v>13002.33</v>
      </c>
      <c r="Y10" s="120"/>
    </row>
    <row r="11" spans="1:25" s="4" customFormat="1" ht="75" customHeight="1" x14ac:dyDescent="0.2">
      <c r="A11" s="59" t="s">
        <v>99</v>
      </c>
      <c r="B11" s="114" t="s">
        <v>121</v>
      </c>
      <c r="C11" s="114" t="s">
        <v>139</v>
      </c>
      <c r="D11" s="119" t="s">
        <v>83</v>
      </c>
      <c r="E11" s="119" t="s">
        <v>88</v>
      </c>
      <c r="F11" s="131">
        <v>15</v>
      </c>
      <c r="G11" s="132">
        <f>H11/F11</f>
        <v>633</v>
      </c>
      <c r="H11" s="117">
        <v>9495</v>
      </c>
      <c r="I11" s="124">
        <v>0</v>
      </c>
      <c r="J11" s="125">
        <f>H11</f>
        <v>9495</v>
      </c>
      <c r="K11" s="170">
        <f>IF(H11/15&lt;=SMG,0,I11/2)</f>
        <v>0</v>
      </c>
      <c r="L11" s="170">
        <f t="shared" ref="L11:L12" si="5">H11+K11</f>
        <v>9495</v>
      </c>
      <c r="M11" s="170">
        <f>VLOOKUP(L11,Tarifa1,1)</f>
        <v>6602.71</v>
      </c>
      <c r="N11" s="170">
        <f t="shared" ref="N11:N12" si="6">L11-M11</f>
        <v>2892.29</v>
      </c>
      <c r="O11" s="171">
        <f>VLOOKUP(L11,Tarifa1,3)</f>
        <v>0.21360000000000001</v>
      </c>
      <c r="P11" s="170">
        <f t="shared" ref="P11:P12" si="7">N11*O11</f>
        <v>617.79314399999998</v>
      </c>
      <c r="Q11" s="172">
        <f>VLOOKUP(L11,Tarifa1,2)</f>
        <v>699.3</v>
      </c>
      <c r="R11" s="170">
        <f t="shared" ref="R11:R12" si="8">P11+Q11</f>
        <v>1317.0931439999999</v>
      </c>
      <c r="S11" s="289">
        <f>VLOOKUP(L11,Credito1,2)</f>
        <v>0</v>
      </c>
      <c r="T11" s="170">
        <f t="shared" ref="T11:T12" si="9">ROUND(R11-S11,2)</f>
        <v>1317.09</v>
      </c>
      <c r="U11" s="125">
        <f>-IF(T11&gt;0,0,T11)</f>
        <v>0</v>
      </c>
      <c r="V11" s="125">
        <f>IF(T11&lt;0,0,T11)</f>
        <v>1317.09</v>
      </c>
      <c r="W11" s="125">
        <f>SUM(V11:V11)</f>
        <v>1317.09</v>
      </c>
      <c r="X11" s="125">
        <f>J11+U11-W11</f>
        <v>8177.91</v>
      </c>
      <c r="Y11" s="120"/>
    </row>
    <row r="12" spans="1:25" s="4" customFormat="1" ht="75" customHeight="1" x14ac:dyDescent="0.2">
      <c r="A12" s="59" t="s">
        <v>100</v>
      </c>
      <c r="B12" s="114" t="s">
        <v>132</v>
      </c>
      <c r="C12" s="114" t="s">
        <v>139</v>
      </c>
      <c r="D12" s="119" t="s">
        <v>112</v>
      </c>
      <c r="E12" s="119" t="s">
        <v>88</v>
      </c>
      <c r="F12" s="131">
        <v>15</v>
      </c>
      <c r="G12" s="132">
        <f>H12/F12</f>
        <v>388.06666666666666</v>
      </c>
      <c r="H12" s="117">
        <v>5821</v>
      </c>
      <c r="I12" s="124">
        <v>0</v>
      </c>
      <c r="J12" s="125">
        <f>SUM(H12:I12)</f>
        <v>5821</v>
      </c>
      <c r="K12" s="170">
        <f>IF(H12/15&lt;=SMG,0,I12/2)</f>
        <v>0</v>
      </c>
      <c r="L12" s="170">
        <f t="shared" si="5"/>
        <v>5821</v>
      </c>
      <c r="M12" s="170">
        <f>VLOOKUP(L12,Tarifa1,1)</f>
        <v>5514.76</v>
      </c>
      <c r="N12" s="170">
        <f t="shared" si="6"/>
        <v>306.23999999999978</v>
      </c>
      <c r="O12" s="171">
        <f>VLOOKUP(L12,Tarifa1,3)</f>
        <v>0.1792</v>
      </c>
      <c r="P12" s="170">
        <f t="shared" si="7"/>
        <v>54.878207999999958</v>
      </c>
      <c r="Q12" s="172">
        <f>VLOOKUP(L12,Tarifa1,2)</f>
        <v>504.3</v>
      </c>
      <c r="R12" s="170">
        <f t="shared" si="8"/>
        <v>559.17820799999993</v>
      </c>
      <c r="S12" s="289">
        <f>VLOOKUP(L12,Credito1,2)</f>
        <v>0</v>
      </c>
      <c r="T12" s="170">
        <f t="shared" si="9"/>
        <v>559.17999999999995</v>
      </c>
      <c r="U12" s="125">
        <f>-IF(T12&gt;0,0,T12)</f>
        <v>0</v>
      </c>
      <c r="V12" s="125">
        <f>IF(T12&lt;0,0,T12)</f>
        <v>559.17999999999995</v>
      </c>
      <c r="W12" s="125">
        <f>SUM(V12:V12)</f>
        <v>559.17999999999995</v>
      </c>
      <c r="X12" s="125">
        <f>J12+U12-W12</f>
        <v>5261.82</v>
      </c>
      <c r="Y12" s="120"/>
    </row>
    <row r="13" spans="1:25" s="4" customFormat="1" ht="36" customHeight="1" x14ac:dyDescent="0.2">
      <c r="A13" s="56"/>
      <c r="B13" s="56"/>
      <c r="C13" s="56"/>
      <c r="D13" s="56"/>
      <c r="E13" s="56"/>
      <c r="F13" s="56"/>
      <c r="G13" s="56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305" t="s">
        <v>45</v>
      </c>
      <c r="B14" s="306"/>
      <c r="C14" s="306"/>
      <c r="D14" s="306"/>
      <c r="E14" s="306"/>
      <c r="F14" s="306"/>
      <c r="G14" s="307"/>
      <c r="H14" s="162">
        <f>SUM(H10:H13)</f>
        <v>31011</v>
      </c>
      <c r="I14" s="162">
        <f>SUM(I10:I13)</f>
        <v>0</v>
      </c>
      <c r="J14" s="162">
        <f>SUM(J10:J13)</f>
        <v>31011</v>
      </c>
      <c r="K14" s="163">
        <f t="shared" ref="K14:T14" si="10">SUM(K10:K13)</f>
        <v>0</v>
      </c>
      <c r="L14" s="163">
        <f t="shared" si="10"/>
        <v>31011</v>
      </c>
      <c r="M14" s="163">
        <f t="shared" si="10"/>
        <v>25434.18</v>
      </c>
      <c r="N14" s="163">
        <f t="shared" si="10"/>
        <v>5576.8200000000006</v>
      </c>
      <c r="O14" s="163">
        <f t="shared" si="10"/>
        <v>0.628</v>
      </c>
      <c r="P14" s="163">
        <f t="shared" si="10"/>
        <v>1232.0451599999999</v>
      </c>
      <c r="Q14" s="163">
        <f t="shared" si="10"/>
        <v>3336.9000000000005</v>
      </c>
      <c r="R14" s="163">
        <f t="shared" si="10"/>
        <v>4568.9451600000002</v>
      </c>
      <c r="S14" s="163">
        <f t="shared" si="10"/>
        <v>0</v>
      </c>
      <c r="T14" s="163">
        <f t="shared" si="10"/>
        <v>4568.9400000000005</v>
      </c>
      <c r="U14" s="162">
        <f>SUM(U10:U13)</f>
        <v>0</v>
      </c>
      <c r="V14" s="162">
        <f>SUM(V10:V13)</f>
        <v>4568.9400000000005</v>
      </c>
      <c r="W14" s="162">
        <f>SUM(W10:W13)</f>
        <v>4568.9400000000005</v>
      </c>
      <c r="X14" s="162">
        <f>SUM(X10:X12)</f>
        <v>26442.059999999998</v>
      </c>
    </row>
    <row r="15" spans="1:25" ht="35.1" customHeight="1" thickTop="1" x14ac:dyDescent="0.2"/>
    <row r="16" spans="1:25" ht="35.1" customHeight="1" x14ac:dyDescent="0.2"/>
    <row r="19" spans="4:37" x14ac:dyDescent="0.2">
      <c r="Y19" s="58"/>
    </row>
    <row r="21" spans="4:37" x14ac:dyDescent="0.2">
      <c r="D21" s="4" t="s">
        <v>223</v>
      </c>
      <c r="V21" t="s">
        <v>107</v>
      </c>
    </row>
    <row r="22" spans="4:37" x14ac:dyDescent="0.2">
      <c r="D22" s="78" t="s">
        <v>375</v>
      </c>
      <c r="H22" s="4"/>
      <c r="V22" s="78" t="s">
        <v>224</v>
      </c>
    </row>
    <row r="23" spans="4:37" x14ac:dyDescent="0.2">
      <c r="D23" s="78" t="s">
        <v>357</v>
      </c>
      <c r="E23" s="51"/>
      <c r="F23" s="51"/>
      <c r="G23" s="51"/>
      <c r="H23" s="51"/>
      <c r="I23" s="51"/>
      <c r="V23" s="51" t="s">
        <v>225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5" workbookViewId="0">
      <selection activeCell="V15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17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customWidth="1"/>
    <col min="21" max="21" width="11.28515625" customWidth="1"/>
    <col min="22" max="22" width="11.42578125" customWidth="1"/>
    <col min="23" max="23" width="12.7109375" customWidth="1"/>
    <col min="24" max="24" width="67.85546875" customWidth="1"/>
    <col min="25" max="25" width="0.85546875" customWidth="1"/>
  </cols>
  <sheetData>
    <row r="1" spans="1:25" ht="18" x14ac:dyDescent="0.25">
      <c r="A1" s="308" t="s">
        <v>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</row>
    <row r="2" spans="1:25" ht="18" x14ac:dyDescent="0.25">
      <c r="A2" s="308" t="s">
        <v>66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</row>
    <row r="3" spans="1:25" ht="15" x14ac:dyDescent="0.2">
      <c r="A3" s="309" t="s">
        <v>374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319" t="s">
        <v>1</v>
      </c>
      <c r="I6" s="321"/>
      <c r="J6" s="24" t="s">
        <v>26</v>
      </c>
      <c r="K6" s="25"/>
      <c r="L6" s="322" t="s">
        <v>9</v>
      </c>
      <c r="M6" s="323"/>
      <c r="N6" s="323"/>
      <c r="O6" s="323"/>
      <c r="P6" s="323"/>
      <c r="Q6" s="324"/>
      <c r="R6" s="24" t="s">
        <v>30</v>
      </c>
      <c r="S6" s="24" t="s">
        <v>10</v>
      </c>
      <c r="T6" s="23" t="s">
        <v>54</v>
      </c>
      <c r="U6" s="325" t="s">
        <v>2</v>
      </c>
      <c r="V6" s="326"/>
      <c r="W6" s="23" t="s">
        <v>0</v>
      </c>
      <c r="X6" s="42"/>
    </row>
    <row r="7" spans="1:25" ht="33.75" customHeight="1" x14ac:dyDescent="0.2">
      <c r="A7" s="26" t="s">
        <v>21</v>
      </c>
      <c r="B7" s="61" t="s">
        <v>118</v>
      </c>
      <c r="C7" s="61" t="s">
        <v>140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29" t="s">
        <v>61</v>
      </c>
      <c r="E9" s="46" t="s">
        <v>62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0"/>
    </row>
    <row r="10" spans="1:25" ht="65.25" customHeight="1" x14ac:dyDescent="0.2">
      <c r="A10" s="59" t="s">
        <v>97</v>
      </c>
      <c r="B10" s="137" t="s">
        <v>241</v>
      </c>
      <c r="C10" s="114" t="s">
        <v>139</v>
      </c>
      <c r="D10" s="119" t="s">
        <v>208</v>
      </c>
      <c r="E10" s="119" t="s">
        <v>85</v>
      </c>
      <c r="F10" s="131">
        <v>15</v>
      </c>
      <c r="G10" s="135">
        <f>H10/F10</f>
        <v>556.13333333333333</v>
      </c>
      <c r="H10" s="117">
        <v>8342</v>
      </c>
      <c r="I10" s="125">
        <f t="shared" ref="I10:I18" si="0">SUM(H10:H10)</f>
        <v>8342</v>
      </c>
      <c r="J10" s="170">
        <v>0</v>
      </c>
      <c r="K10" s="170">
        <f>I10+J10</f>
        <v>8342</v>
      </c>
      <c r="L10" s="170">
        <f t="shared" ref="L10" si="1">VLOOKUP(K10,Tarifa1,1)</f>
        <v>6602.71</v>
      </c>
      <c r="M10" s="170">
        <f>K10-L10</f>
        <v>1739.29</v>
      </c>
      <c r="N10" s="171">
        <f t="shared" ref="N10" si="2">VLOOKUP(K10,Tarifa1,3)</f>
        <v>0.21360000000000001</v>
      </c>
      <c r="O10" s="170">
        <f>M10*N10</f>
        <v>371.51234400000004</v>
      </c>
      <c r="P10" s="172">
        <f t="shared" ref="P10" si="3">VLOOKUP(K10,Tarifa1,2)</f>
        <v>699.3</v>
      </c>
      <c r="Q10" s="170">
        <f>O10+P10</f>
        <v>1070.8123439999999</v>
      </c>
      <c r="R10" s="170">
        <f t="shared" ref="R10" si="4">VLOOKUP(K10,Credito1,2)</f>
        <v>0</v>
      </c>
      <c r="S10" s="170">
        <f>ROUND(Q10-R10,2)</f>
        <v>1070.81</v>
      </c>
      <c r="T10" s="125">
        <f t="shared" ref="T10:T18" si="5">-IF(S10&gt;0,0,S10)</f>
        <v>0</v>
      </c>
      <c r="U10" s="125">
        <f t="shared" ref="U10:U18" si="6">IF(S10&lt;0,0,S10)</f>
        <v>1070.81</v>
      </c>
      <c r="V10" s="125">
        <f>SUM(U10:U10)</f>
        <v>1070.81</v>
      </c>
      <c r="W10" s="125">
        <f>I10+T10-V10</f>
        <v>7271.1900000000005</v>
      </c>
      <c r="X10" s="41"/>
    </row>
    <row r="11" spans="1:25" ht="65.25" customHeight="1" x14ac:dyDescent="0.2">
      <c r="A11" s="59" t="s">
        <v>98</v>
      </c>
      <c r="B11" s="137" t="s">
        <v>242</v>
      </c>
      <c r="C11" s="114" t="s">
        <v>139</v>
      </c>
      <c r="D11" s="119" t="s">
        <v>204</v>
      </c>
      <c r="E11" s="119" t="s">
        <v>85</v>
      </c>
      <c r="F11" s="131">
        <v>15</v>
      </c>
      <c r="G11" s="135">
        <f t="shared" ref="G11:G18" si="7">H11/F11</f>
        <v>556.13333333333333</v>
      </c>
      <c r="H11" s="117">
        <v>8342</v>
      </c>
      <c r="I11" s="125">
        <f t="shared" si="0"/>
        <v>8342</v>
      </c>
      <c r="J11" s="170">
        <v>0</v>
      </c>
      <c r="K11" s="170">
        <f t="shared" ref="K11:K18" si="8">I11+J11</f>
        <v>8342</v>
      </c>
      <c r="L11" s="170">
        <f t="shared" ref="L11:L18" si="9">VLOOKUP(K11,Tarifa1,1)</f>
        <v>6602.71</v>
      </c>
      <c r="M11" s="170">
        <f t="shared" ref="M11:M18" si="10">K11-L11</f>
        <v>1739.29</v>
      </c>
      <c r="N11" s="171">
        <f t="shared" ref="N11:N18" si="11">VLOOKUP(K11,Tarifa1,3)</f>
        <v>0.21360000000000001</v>
      </c>
      <c r="O11" s="170">
        <f t="shared" ref="O11:O18" si="12">M11*N11</f>
        <v>371.51234400000004</v>
      </c>
      <c r="P11" s="172">
        <f t="shared" ref="P11:P18" si="13">VLOOKUP(K11,Tarifa1,2)</f>
        <v>699.3</v>
      </c>
      <c r="Q11" s="170">
        <f t="shared" ref="Q11:Q18" si="14">O11+P11</f>
        <v>1070.8123439999999</v>
      </c>
      <c r="R11" s="170">
        <f t="shared" ref="R11:R18" si="15">VLOOKUP(K11,Credito1,2)</f>
        <v>0</v>
      </c>
      <c r="S11" s="170">
        <f t="shared" ref="S11:S18" si="16">ROUND(Q11-R11,2)</f>
        <v>1070.81</v>
      </c>
      <c r="T11" s="125">
        <f t="shared" si="5"/>
        <v>0</v>
      </c>
      <c r="U11" s="125">
        <f t="shared" si="6"/>
        <v>1070.81</v>
      </c>
      <c r="V11" s="125">
        <f>SUM(U11:U11)</f>
        <v>1070.81</v>
      </c>
      <c r="W11" s="125">
        <f>I11+T11-V11</f>
        <v>7271.1900000000005</v>
      </c>
      <c r="X11" s="41"/>
    </row>
    <row r="12" spans="1:25" ht="65.25" customHeight="1" x14ac:dyDescent="0.2">
      <c r="A12" s="59" t="s">
        <v>99</v>
      </c>
      <c r="B12" s="137" t="s">
        <v>243</v>
      </c>
      <c r="C12" s="114" t="s">
        <v>139</v>
      </c>
      <c r="D12" s="119" t="s">
        <v>207</v>
      </c>
      <c r="E12" s="119" t="s">
        <v>85</v>
      </c>
      <c r="F12" s="131">
        <v>15</v>
      </c>
      <c r="G12" s="135">
        <f t="shared" si="7"/>
        <v>556.13333333333333</v>
      </c>
      <c r="H12" s="117">
        <v>8342</v>
      </c>
      <c r="I12" s="125">
        <f t="shared" si="0"/>
        <v>8342</v>
      </c>
      <c r="J12" s="170">
        <v>0</v>
      </c>
      <c r="K12" s="170">
        <f t="shared" si="8"/>
        <v>8342</v>
      </c>
      <c r="L12" s="170">
        <f t="shared" si="9"/>
        <v>6602.71</v>
      </c>
      <c r="M12" s="170">
        <f t="shared" si="10"/>
        <v>1739.29</v>
      </c>
      <c r="N12" s="171">
        <f t="shared" si="11"/>
        <v>0.21360000000000001</v>
      </c>
      <c r="O12" s="170">
        <f t="shared" si="12"/>
        <v>371.51234400000004</v>
      </c>
      <c r="P12" s="172">
        <f t="shared" si="13"/>
        <v>699.3</v>
      </c>
      <c r="Q12" s="170">
        <f t="shared" si="14"/>
        <v>1070.8123439999999</v>
      </c>
      <c r="R12" s="170">
        <f t="shared" si="15"/>
        <v>0</v>
      </c>
      <c r="S12" s="170">
        <f t="shared" si="16"/>
        <v>1070.81</v>
      </c>
      <c r="T12" s="125">
        <f t="shared" si="5"/>
        <v>0</v>
      </c>
      <c r="U12" s="125">
        <f t="shared" si="6"/>
        <v>1070.81</v>
      </c>
      <c r="V12" s="125">
        <f>SUM(U12:U12)</f>
        <v>1070.81</v>
      </c>
      <c r="W12" s="125">
        <f>I12+T12-V12</f>
        <v>7271.1900000000005</v>
      </c>
      <c r="X12" s="41"/>
    </row>
    <row r="13" spans="1:25" ht="65.25" customHeight="1" x14ac:dyDescent="0.2">
      <c r="A13" s="59" t="s">
        <v>100</v>
      </c>
      <c r="B13" s="137" t="s">
        <v>244</v>
      </c>
      <c r="C13" s="114" t="s">
        <v>139</v>
      </c>
      <c r="D13" s="119" t="s">
        <v>373</v>
      </c>
      <c r="E13" s="121" t="s">
        <v>356</v>
      </c>
      <c r="F13" s="131">
        <v>10</v>
      </c>
      <c r="G13" s="135">
        <f t="shared" si="7"/>
        <v>834.2</v>
      </c>
      <c r="H13" s="117">
        <v>8342</v>
      </c>
      <c r="I13" s="125">
        <f t="shared" ref="I13" si="17">SUM(H13:H13)</f>
        <v>8342</v>
      </c>
      <c r="J13" s="170">
        <v>0</v>
      </c>
      <c r="K13" s="170">
        <f t="shared" ref="K13" si="18">I13+J13</f>
        <v>8342</v>
      </c>
      <c r="L13" s="170">
        <f t="shared" ref="L13" si="19">VLOOKUP(K13,Tarifa1,1)</f>
        <v>6602.71</v>
      </c>
      <c r="M13" s="170">
        <f t="shared" ref="M13" si="20">K13-L13</f>
        <v>1739.29</v>
      </c>
      <c r="N13" s="171">
        <f t="shared" ref="N13" si="21">VLOOKUP(K13,Tarifa1,3)</f>
        <v>0.21360000000000001</v>
      </c>
      <c r="O13" s="170">
        <f t="shared" ref="O13" si="22">M13*N13</f>
        <v>371.51234400000004</v>
      </c>
      <c r="P13" s="172">
        <f t="shared" ref="P13" si="23">VLOOKUP(K13,Tarifa1,2)</f>
        <v>699.3</v>
      </c>
      <c r="Q13" s="170">
        <f t="shared" ref="Q13" si="24">O13+P13</f>
        <v>1070.8123439999999</v>
      </c>
      <c r="R13" s="170">
        <f t="shared" ref="R13" si="25">VLOOKUP(K13,Credito1,2)</f>
        <v>0</v>
      </c>
      <c r="S13" s="170">
        <f t="shared" ref="S13" si="26">ROUND(Q13-R13,2)</f>
        <v>1070.81</v>
      </c>
      <c r="T13" s="125">
        <f t="shared" si="5"/>
        <v>0</v>
      </c>
      <c r="U13" s="125">
        <f t="shared" si="6"/>
        <v>1070.81</v>
      </c>
      <c r="V13" s="125">
        <f>SUM(U13:U13)</f>
        <v>1070.81</v>
      </c>
      <c r="W13" s="125">
        <f>I13+T13-V13</f>
        <v>7271.1900000000005</v>
      </c>
      <c r="X13" s="41"/>
    </row>
    <row r="14" spans="1:25" ht="65.25" customHeight="1" x14ac:dyDescent="0.2">
      <c r="A14" s="59" t="s">
        <v>101</v>
      </c>
      <c r="B14" s="137" t="s">
        <v>350</v>
      </c>
      <c r="C14" s="137" t="s">
        <v>139</v>
      </c>
      <c r="D14" s="122" t="s">
        <v>340</v>
      </c>
      <c r="E14" s="122" t="s">
        <v>85</v>
      </c>
      <c r="F14" s="149">
        <v>15</v>
      </c>
      <c r="G14" s="285">
        <f t="shared" si="7"/>
        <v>556.13333333333333</v>
      </c>
      <c r="H14" s="117">
        <v>8342</v>
      </c>
      <c r="I14" s="125">
        <f t="shared" ref="I14" si="27">SUM(H14:H14)</f>
        <v>8342</v>
      </c>
      <c r="J14" s="170">
        <v>0</v>
      </c>
      <c r="K14" s="170">
        <f t="shared" si="8"/>
        <v>8342</v>
      </c>
      <c r="L14" s="170">
        <f t="shared" si="9"/>
        <v>6602.71</v>
      </c>
      <c r="M14" s="170">
        <f t="shared" si="10"/>
        <v>1739.29</v>
      </c>
      <c r="N14" s="171">
        <f t="shared" si="11"/>
        <v>0.21360000000000001</v>
      </c>
      <c r="O14" s="170">
        <f t="shared" si="12"/>
        <v>371.51234400000004</v>
      </c>
      <c r="P14" s="172">
        <f t="shared" si="13"/>
        <v>699.3</v>
      </c>
      <c r="Q14" s="170">
        <f t="shared" si="14"/>
        <v>1070.8123439999999</v>
      </c>
      <c r="R14" s="170">
        <f t="shared" si="15"/>
        <v>0</v>
      </c>
      <c r="S14" s="170">
        <f t="shared" si="16"/>
        <v>1070.81</v>
      </c>
      <c r="T14" s="125">
        <f t="shared" ref="T14" si="28">-IF(S14&gt;0,0,S14)</f>
        <v>0</v>
      </c>
      <c r="U14" s="125">
        <f t="shared" ref="U14" si="29">IF(S14&lt;0,0,S14)</f>
        <v>1070.81</v>
      </c>
      <c r="V14" s="125">
        <f>SUM(U14:U14)</f>
        <v>1070.81</v>
      </c>
      <c r="W14" s="125">
        <f>I14+T14-V14</f>
        <v>7271.1900000000005</v>
      </c>
      <c r="X14" s="41"/>
    </row>
    <row r="15" spans="1:25" ht="65.25" customHeight="1" x14ac:dyDescent="0.2">
      <c r="A15" s="59" t="s">
        <v>102</v>
      </c>
      <c r="B15" s="137" t="s">
        <v>245</v>
      </c>
      <c r="C15" s="114" t="s">
        <v>139</v>
      </c>
      <c r="D15" s="119" t="s">
        <v>205</v>
      </c>
      <c r="E15" s="119" t="s">
        <v>85</v>
      </c>
      <c r="F15" s="131">
        <v>15</v>
      </c>
      <c r="G15" s="135">
        <f t="shared" si="7"/>
        <v>556.13333333333333</v>
      </c>
      <c r="H15" s="117">
        <v>8342</v>
      </c>
      <c r="I15" s="125">
        <f t="shared" si="0"/>
        <v>8342</v>
      </c>
      <c r="J15" s="170">
        <v>0</v>
      </c>
      <c r="K15" s="170">
        <f t="shared" si="8"/>
        <v>8342</v>
      </c>
      <c r="L15" s="170">
        <f t="shared" si="9"/>
        <v>6602.71</v>
      </c>
      <c r="M15" s="170">
        <f t="shared" si="10"/>
        <v>1739.29</v>
      </c>
      <c r="N15" s="171">
        <f t="shared" si="11"/>
        <v>0.21360000000000001</v>
      </c>
      <c r="O15" s="170">
        <f t="shared" si="12"/>
        <v>371.51234400000004</v>
      </c>
      <c r="P15" s="172">
        <f t="shared" si="13"/>
        <v>699.3</v>
      </c>
      <c r="Q15" s="170">
        <f t="shared" si="14"/>
        <v>1070.8123439999999</v>
      </c>
      <c r="R15" s="170">
        <f t="shared" si="15"/>
        <v>0</v>
      </c>
      <c r="S15" s="170">
        <f t="shared" si="16"/>
        <v>1070.81</v>
      </c>
      <c r="T15" s="125">
        <f t="shared" si="5"/>
        <v>0</v>
      </c>
      <c r="U15" s="125">
        <f t="shared" si="6"/>
        <v>1070.81</v>
      </c>
      <c r="V15" s="125">
        <f>SUM(U15:U15)</f>
        <v>1070.81</v>
      </c>
      <c r="W15" s="125">
        <f>I15+T15-V15</f>
        <v>7271.1900000000005</v>
      </c>
      <c r="X15" s="41"/>
    </row>
    <row r="16" spans="1:25" ht="65.25" customHeight="1" x14ac:dyDescent="0.2">
      <c r="A16" s="59" t="s">
        <v>103</v>
      </c>
      <c r="B16" s="137" t="s">
        <v>246</v>
      </c>
      <c r="C16" s="114" t="s">
        <v>139</v>
      </c>
      <c r="D16" s="119" t="s">
        <v>206</v>
      </c>
      <c r="E16" s="119" t="s">
        <v>85</v>
      </c>
      <c r="F16" s="131">
        <v>15</v>
      </c>
      <c r="G16" s="135">
        <f t="shared" si="7"/>
        <v>556.13333333333333</v>
      </c>
      <c r="H16" s="117">
        <v>8342</v>
      </c>
      <c r="I16" s="125">
        <f t="shared" si="0"/>
        <v>8342</v>
      </c>
      <c r="J16" s="170">
        <v>0</v>
      </c>
      <c r="K16" s="170">
        <f t="shared" si="8"/>
        <v>8342</v>
      </c>
      <c r="L16" s="170">
        <f t="shared" si="9"/>
        <v>6602.71</v>
      </c>
      <c r="M16" s="170">
        <f t="shared" si="10"/>
        <v>1739.29</v>
      </c>
      <c r="N16" s="171">
        <f t="shared" si="11"/>
        <v>0.21360000000000001</v>
      </c>
      <c r="O16" s="170">
        <f t="shared" si="12"/>
        <v>371.51234400000004</v>
      </c>
      <c r="P16" s="172">
        <f t="shared" si="13"/>
        <v>699.3</v>
      </c>
      <c r="Q16" s="170">
        <f t="shared" si="14"/>
        <v>1070.8123439999999</v>
      </c>
      <c r="R16" s="170">
        <f t="shared" si="15"/>
        <v>0</v>
      </c>
      <c r="S16" s="170">
        <f t="shared" si="16"/>
        <v>1070.81</v>
      </c>
      <c r="T16" s="125">
        <f t="shared" si="5"/>
        <v>0</v>
      </c>
      <c r="U16" s="125">
        <f t="shared" si="6"/>
        <v>1070.81</v>
      </c>
      <c r="V16" s="125">
        <f>SUM(U16:U16)</f>
        <v>1070.81</v>
      </c>
      <c r="W16" s="125">
        <f>I16+T16-V16</f>
        <v>7271.1900000000005</v>
      </c>
      <c r="X16" s="41"/>
    </row>
    <row r="17" spans="1:37" ht="65.25" customHeight="1" x14ac:dyDescent="0.2">
      <c r="A17" s="59" t="s">
        <v>104</v>
      </c>
      <c r="B17" s="137" t="s">
        <v>247</v>
      </c>
      <c r="C17" s="114" t="s">
        <v>139</v>
      </c>
      <c r="D17" s="119" t="s">
        <v>209</v>
      </c>
      <c r="E17" s="119" t="s">
        <v>85</v>
      </c>
      <c r="F17" s="131">
        <v>15</v>
      </c>
      <c r="G17" s="135">
        <f t="shared" si="7"/>
        <v>556.13333333333333</v>
      </c>
      <c r="H17" s="117">
        <v>8342</v>
      </c>
      <c r="I17" s="125">
        <f t="shared" si="0"/>
        <v>8342</v>
      </c>
      <c r="J17" s="170">
        <v>0</v>
      </c>
      <c r="K17" s="170">
        <f t="shared" si="8"/>
        <v>8342</v>
      </c>
      <c r="L17" s="170">
        <f t="shared" si="9"/>
        <v>6602.71</v>
      </c>
      <c r="M17" s="170">
        <f t="shared" si="10"/>
        <v>1739.29</v>
      </c>
      <c r="N17" s="171">
        <f t="shared" si="11"/>
        <v>0.21360000000000001</v>
      </c>
      <c r="O17" s="170">
        <f t="shared" si="12"/>
        <v>371.51234400000004</v>
      </c>
      <c r="P17" s="172">
        <f t="shared" si="13"/>
        <v>699.3</v>
      </c>
      <c r="Q17" s="170">
        <f t="shared" si="14"/>
        <v>1070.8123439999999</v>
      </c>
      <c r="R17" s="170">
        <f t="shared" si="15"/>
        <v>0</v>
      </c>
      <c r="S17" s="170">
        <f t="shared" si="16"/>
        <v>1070.81</v>
      </c>
      <c r="T17" s="125">
        <f t="shared" si="5"/>
        <v>0</v>
      </c>
      <c r="U17" s="125">
        <f t="shared" si="6"/>
        <v>1070.81</v>
      </c>
      <c r="V17" s="125">
        <f>SUM(U17:U17)</f>
        <v>1070.81</v>
      </c>
      <c r="W17" s="125">
        <f>I17+T17-V17</f>
        <v>7271.1900000000005</v>
      </c>
      <c r="X17" s="41"/>
    </row>
    <row r="18" spans="1:37" ht="65.25" customHeight="1" x14ac:dyDescent="0.2">
      <c r="A18" s="59" t="s">
        <v>105</v>
      </c>
      <c r="B18" s="137" t="s">
        <v>248</v>
      </c>
      <c r="C18" s="114" t="s">
        <v>139</v>
      </c>
      <c r="D18" s="119" t="s">
        <v>210</v>
      </c>
      <c r="E18" s="119" t="s">
        <v>85</v>
      </c>
      <c r="F18" s="131">
        <v>15</v>
      </c>
      <c r="G18" s="135">
        <f t="shared" si="7"/>
        <v>556.13333333333333</v>
      </c>
      <c r="H18" s="117">
        <v>8342</v>
      </c>
      <c r="I18" s="125">
        <f t="shared" si="0"/>
        <v>8342</v>
      </c>
      <c r="J18" s="170">
        <v>0</v>
      </c>
      <c r="K18" s="170">
        <f t="shared" si="8"/>
        <v>8342</v>
      </c>
      <c r="L18" s="170">
        <f t="shared" si="9"/>
        <v>6602.71</v>
      </c>
      <c r="M18" s="170">
        <f t="shared" si="10"/>
        <v>1739.29</v>
      </c>
      <c r="N18" s="171">
        <f t="shared" si="11"/>
        <v>0.21360000000000001</v>
      </c>
      <c r="O18" s="170">
        <f t="shared" si="12"/>
        <v>371.51234400000004</v>
      </c>
      <c r="P18" s="172">
        <f t="shared" si="13"/>
        <v>699.3</v>
      </c>
      <c r="Q18" s="170">
        <f t="shared" si="14"/>
        <v>1070.8123439999999</v>
      </c>
      <c r="R18" s="170">
        <f t="shared" si="15"/>
        <v>0</v>
      </c>
      <c r="S18" s="170">
        <f t="shared" si="16"/>
        <v>1070.81</v>
      </c>
      <c r="T18" s="125">
        <f t="shared" si="5"/>
        <v>0</v>
      </c>
      <c r="U18" s="125">
        <f t="shared" si="6"/>
        <v>1070.81</v>
      </c>
      <c r="V18" s="125">
        <f>SUM(U18:U18)</f>
        <v>1070.81</v>
      </c>
      <c r="W18" s="125">
        <f>I18+T18-V18</f>
        <v>7271.1900000000005</v>
      </c>
      <c r="X18" s="41"/>
    </row>
    <row r="19" spans="1:37" ht="21.75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305" t="s">
        <v>45</v>
      </c>
      <c r="B20" s="306"/>
      <c r="C20" s="306"/>
      <c r="D20" s="306"/>
      <c r="E20" s="306"/>
      <c r="F20" s="306"/>
      <c r="G20" s="307"/>
      <c r="H20" s="39">
        <f>SUM(H10:H19)</f>
        <v>75078</v>
      </c>
      <c r="I20" s="39">
        <f>SUM(I10:I19)</f>
        <v>75078</v>
      </c>
      <c r="J20" s="40">
        <f t="shared" ref="J20:S20" si="30">SUM(J10:J19)</f>
        <v>0</v>
      </c>
      <c r="K20" s="40">
        <f t="shared" si="30"/>
        <v>75078</v>
      </c>
      <c r="L20" s="40">
        <f t="shared" si="30"/>
        <v>59424.39</v>
      </c>
      <c r="M20" s="40">
        <f t="shared" si="30"/>
        <v>15653.610000000004</v>
      </c>
      <c r="N20" s="40">
        <f t="shared" si="30"/>
        <v>1.9224000000000001</v>
      </c>
      <c r="O20" s="40">
        <f t="shared" si="30"/>
        <v>3343.611096000001</v>
      </c>
      <c r="P20" s="40">
        <f t="shared" si="30"/>
        <v>6293.7000000000007</v>
      </c>
      <c r="Q20" s="40">
        <f t="shared" si="30"/>
        <v>9637.3110959999995</v>
      </c>
      <c r="R20" s="40">
        <f t="shared" si="30"/>
        <v>0</v>
      </c>
      <c r="S20" s="40">
        <f t="shared" si="30"/>
        <v>9637.2899999999972</v>
      </c>
      <c r="T20" s="39">
        <f>SUM(T10:T19)</f>
        <v>0</v>
      </c>
      <c r="U20" s="39">
        <f>SUM(U10:U19)</f>
        <v>9637.2899999999972</v>
      </c>
      <c r="V20" s="39">
        <f>SUM(V10:V19)</f>
        <v>9637.2899999999972</v>
      </c>
      <c r="W20" s="39">
        <f>SUM(W10:W19)</f>
        <v>65440.710000000014</v>
      </c>
    </row>
    <row r="21" spans="1:37" ht="13.5" thickTop="1" x14ac:dyDescent="0.2"/>
    <row r="26" spans="1:37" x14ac:dyDescent="0.2">
      <c r="D26" s="78" t="s">
        <v>375</v>
      </c>
      <c r="H26" s="4"/>
    </row>
    <row r="27" spans="1:37" x14ac:dyDescent="0.2">
      <c r="D27" s="78" t="s">
        <v>357</v>
      </c>
      <c r="E27" s="51"/>
      <c r="F27" s="51"/>
      <c r="G27" s="51"/>
      <c r="H27" s="51"/>
      <c r="I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J27" s="51"/>
      <c r="AK27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2 C14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2021-08-02T14:45:46Z</cp:lastPrinted>
  <dcterms:created xsi:type="dcterms:W3CDTF">2000-05-05T04:08:27Z</dcterms:created>
  <dcterms:modified xsi:type="dcterms:W3CDTF">2023-09-14T20:02:19Z</dcterms:modified>
</cp:coreProperties>
</file>