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ENOVO\Desktop\2020-2024\S\Municipios\Ayuntamientos\2021-2024\San Cristobal de la Barranca\Transparencia\POT\Publicar Hugo\Fracción V\2023\Quincenal\"/>
    </mc:Choice>
  </mc:AlternateContent>
  <bookViews>
    <workbookView xWindow="0" yWindow="0" windowWidth="23040" windowHeight="9072" tabRatio="772" firstSheet="1" activeTab="1"/>
  </bookViews>
  <sheets>
    <sheet name="tarifa" sheetId="2" state="hidden" r:id="rId1"/>
    <sheet name="PRESIDENCIA" sheetId="119" r:id="rId2"/>
    <sheet name="CONTRALORIA " sheetId="134" r:id="rId3"/>
    <sheet name="OBRAS PUBLICAS" sheetId="120" r:id="rId4"/>
    <sheet name="SERV.PBCOS" sheetId="121" r:id="rId5"/>
    <sheet name="PROGRAMAS" sheetId="123" r:id="rId6"/>
    <sheet name="HDA.MPAL" sheetId="118" r:id="rId7"/>
    <sheet name="REGIDORES 2" sheetId="131" r:id="rId8"/>
    <sheet name="SINDICO" sheetId="136" r:id="rId9"/>
    <sheet name="CHOFERES" sheetId="132" r:id="rId10"/>
    <sheet name="SEGURIDAD " sheetId="135" r:id="rId11"/>
    <sheet name="SERV.MEDICOS" sheetId="133" r:id="rId12"/>
  </sheets>
  <definedNames>
    <definedName name="_xlnm.Print_Area" localSheetId="8">SINDICO!$1:$25</definedName>
    <definedName name="Credito1">tarifa!$F$38:$G$48</definedName>
    <definedName name="SMG">tarifa!$I$3</definedName>
    <definedName name="Tarifa1">tarifa!$B$41:$D$51</definedName>
    <definedName name="UMA">tarifa!$I$8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6" i="133" l="1"/>
  <c r="N16" i="133" s="1"/>
  <c r="L16" i="133"/>
  <c r="M15" i="133"/>
  <c r="N15" i="133" s="1"/>
  <c r="L15" i="133"/>
  <c r="M14" i="133"/>
  <c r="N14" i="133" s="1"/>
  <c r="L14" i="133"/>
  <c r="M13" i="133"/>
  <c r="N13" i="133" s="1"/>
  <c r="L13" i="133"/>
  <c r="M12" i="133"/>
  <c r="N12" i="133" s="1"/>
  <c r="L12" i="133"/>
  <c r="X15" i="121"/>
  <c r="Z15" i="121" s="1"/>
  <c r="M15" i="121"/>
  <c r="N15" i="121" s="1"/>
  <c r="L15" i="121"/>
  <c r="I21" i="135"/>
  <c r="J21" i="135" s="1"/>
  <c r="H21" i="135"/>
  <c r="M10" i="132"/>
  <c r="N10" i="132" s="1"/>
  <c r="L10" i="132"/>
  <c r="M10" i="118"/>
  <c r="N10" i="118" s="1"/>
  <c r="U10" i="118" s="1"/>
  <c r="L10" i="118"/>
  <c r="M10" i="119"/>
  <c r="N10" i="119" s="1"/>
  <c r="L10" i="119"/>
  <c r="L11" i="136"/>
  <c r="M11" i="136" s="1"/>
  <c r="K11" i="136"/>
  <c r="M17" i="123"/>
  <c r="N17" i="123" s="1"/>
  <c r="L17" i="123"/>
  <c r="U16" i="133" l="1"/>
  <c r="S16" i="133"/>
  <c r="O16" i="133"/>
  <c r="P16" i="133" s="1"/>
  <c r="Q16" i="133"/>
  <c r="R16" i="133" s="1"/>
  <c r="T16" i="133" s="1"/>
  <c r="V16" i="133" s="1"/>
  <c r="S15" i="133"/>
  <c r="U15" i="133"/>
  <c r="Q15" i="133"/>
  <c r="O15" i="133"/>
  <c r="P15" i="133" s="1"/>
  <c r="R15" i="133" s="1"/>
  <c r="T15" i="133" s="1"/>
  <c r="V15" i="133" s="1"/>
  <c r="U14" i="133"/>
  <c r="S14" i="133"/>
  <c r="O14" i="133"/>
  <c r="P14" i="133" s="1"/>
  <c r="Q14" i="133"/>
  <c r="Q13" i="133"/>
  <c r="S13" i="133"/>
  <c r="O13" i="133"/>
  <c r="P13" i="133" s="1"/>
  <c r="U13" i="133"/>
  <c r="U12" i="133"/>
  <c r="Q12" i="133"/>
  <c r="S12" i="133"/>
  <c r="O12" i="133"/>
  <c r="P12" i="133" s="1"/>
  <c r="U15" i="121"/>
  <c r="Q15" i="121"/>
  <c r="S15" i="121"/>
  <c r="O15" i="121"/>
  <c r="P15" i="121" s="1"/>
  <c r="Q21" i="135"/>
  <c r="M21" i="135"/>
  <c r="L21" i="135"/>
  <c r="N21" i="135" s="1"/>
  <c r="O21" i="135"/>
  <c r="K21" i="135"/>
  <c r="Q10" i="132"/>
  <c r="U10" i="132"/>
  <c r="S10" i="132"/>
  <c r="O10" i="132"/>
  <c r="P10" i="132" s="1"/>
  <c r="O10" i="118"/>
  <c r="P10" i="118" s="1"/>
  <c r="S10" i="118"/>
  <c r="Q10" i="118"/>
  <c r="U10" i="119"/>
  <c r="S10" i="119"/>
  <c r="O10" i="119"/>
  <c r="P10" i="119" s="1"/>
  <c r="Q10" i="119"/>
  <c r="T11" i="136"/>
  <c r="P11" i="136"/>
  <c r="R11" i="136"/>
  <c r="N11" i="136"/>
  <c r="O11" i="136" s="1"/>
  <c r="Q11" i="136" s="1"/>
  <c r="S11" i="136" s="1"/>
  <c r="U11" i="136" s="1"/>
  <c r="U17" i="123"/>
  <c r="Q17" i="123"/>
  <c r="S17" i="123"/>
  <c r="O17" i="123"/>
  <c r="P17" i="123" s="1"/>
  <c r="R10" i="119" l="1"/>
  <c r="T10" i="119" s="1"/>
  <c r="V10" i="119" s="1"/>
  <c r="W10" i="119" s="1"/>
  <c r="R17" i="123"/>
  <c r="R14" i="133"/>
  <c r="R15" i="121"/>
  <c r="T15" i="121" s="1"/>
  <c r="X16" i="133"/>
  <c r="Z16" i="133" s="1"/>
  <c r="W16" i="133"/>
  <c r="X15" i="133"/>
  <c r="Z15" i="133" s="1"/>
  <c r="W15" i="133"/>
  <c r="R13" i="133"/>
  <c r="T13" i="133" s="1"/>
  <c r="V13" i="133" s="1"/>
  <c r="T14" i="133"/>
  <c r="V14" i="133" s="1"/>
  <c r="R12" i="133"/>
  <c r="T12" i="133" s="1"/>
  <c r="V12" i="133" s="1"/>
  <c r="X12" i="133" s="1"/>
  <c r="Z12" i="133" s="1"/>
  <c r="V15" i="121"/>
  <c r="W15" i="121" s="1"/>
  <c r="AA15" i="121" s="1"/>
  <c r="P21" i="135"/>
  <c r="R21" i="135" s="1"/>
  <c r="R10" i="132"/>
  <c r="T10" i="132" s="1"/>
  <c r="V10" i="132" s="1"/>
  <c r="X10" i="132" s="1"/>
  <c r="Z10" i="132" s="1"/>
  <c r="R10" i="118"/>
  <c r="T10" i="118" s="1"/>
  <c r="V10" i="118" s="1"/>
  <c r="X10" i="119"/>
  <c r="Z10" i="119" s="1"/>
  <c r="W11" i="136"/>
  <c r="Y11" i="136" s="1"/>
  <c r="V11" i="136"/>
  <c r="T17" i="123"/>
  <c r="V17" i="123" s="1"/>
  <c r="Z11" i="136" l="1"/>
  <c r="AA16" i="133"/>
  <c r="AA15" i="133"/>
  <c r="W14" i="133"/>
  <c r="X14" i="133"/>
  <c r="Z14" i="133" s="1"/>
  <c r="X13" i="133"/>
  <c r="Z13" i="133" s="1"/>
  <c r="W13" i="133"/>
  <c r="W12" i="133"/>
  <c r="AA12" i="133" s="1"/>
  <c r="T21" i="135"/>
  <c r="V21" i="135" s="1"/>
  <c r="S21" i="135"/>
  <c r="W10" i="132"/>
  <c r="AA10" i="132" s="1"/>
  <c r="X10" i="118"/>
  <c r="Z10" i="118" s="1"/>
  <c r="W10" i="118"/>
  <c r="AA10" i="119"/>
  <c r="X17" i="123"/>
  <c r="Z17" i="123" s="1"/>
  <c r="W17" i="123"/>
  <c r="AA13" i="133" l="1"/>
  <c r="AA14" i="133"/>
  <c r="AA10" i="118"/>
  <c r="W21" i="135"/>
  <c r="AA17" i="123"/>
  <c r="M14" i="123"/>
  <c r="N14" i="123" s="1"/>
  <c r="L14" i="123"/>
  <c r="M33" i="123"/>
  <c r="N33" i="123" s="1"/>
  <c r="L33" i="123"/>
  <c r="M12" i="134"/>
  <c r="N12" i="134" s="1"/>
  <c r="L12" i="134"/>
  <c r="M9" i="120"/>
  <c r="N9" i="120" s="1"/>
  <c r="L9" i="120"/>
  <c r="M10" i="134"/>
  <c r="N10" i="134" s="1"/>
  <c r="L10" i="134"/>
  <c r="M17" i="119"/>
  <c r="N17" i="119" s="1"/>
  <c r="L17" i="119"/>
  <c r="M15" i="119"/>
  <c r="N15" i="119" s="1"/>
  <c r="L15" i="119"/>
  <c r="X14" i="121"/>
  <c r="X19" i="119"/>
  <c r="U14" i="123" l="1"/>
  <c r="Q14" i="123"/>
  <c r="S14" i="123"/>
  <c r="O14" i="123"/>
  <c r="P14" i="123" s="1"/>
  <c r="S33" i="123"/>
  <c r="O33" i="123"/>
  <c r="P33" i="123" s="1"/>
  <c r="U33" i="123"/>
  <c r="Q33" i="123"/>
  <c r="U12" i="134"/>
  <c r="Q12" i="134"/>
  <c r="S12" i="134"/>
  <c r="O12" i="134"/>
  <c r="P12" i="134" s="1"/>
  <c r="U9" i="120"/>
  <c r="Q9" i="120"/>
  <c r="P9" i="120"/>
  <c r="R9" i="120" s="1"/>
  <c r="S9" i="120"/>
  <c r="O9" i="120"/>
  <c r="U10" i="134"/>
  <c r="Q10" i="134"/>
  <c r="P10" i="134"/>
  <c r="R10" i="134" s="1"/>
  <c r="S10" i="134"/>
  <c r="O10" i="134"/>
  <c r="U17" i="119"/>
  <c r="Q17" i="119"/>
  <c r="S17" i="119"/>
  <c r="O17" i="119"/>
  <c r="P17" i="119" s="1"/>
  <c r="U15" i="119"/>
  <c r="Q15" i="119"/>
  <c r="S15" i="119"/>
  <c r="O15" i="119"/>
  <c r="P15" i="119" s="1"/>
  <c r="R15" i="119" s="1"/>
  <c r="T15" i="119" s="1"/>
  <c r="V15" i="119" s="1"/>
  <c r="M29" i="120"/>
  <c r="N29" i="120" s="1"/>
  <c r="L29" i="120"/>
  <c r="Y13" i="134"/>
  <c r="K13" i="134"/>
  <c r="J13" i="134"/>
  <c r="M14" i="134"/>
  <c r="N14" i="134" s="1"/>
  <c r="L14" i="134"/>
  <c r="L13" i="134" s="1"/>
  <c r="I14" i="134"/>
  <c r="R14" i="123" l="1"/>
  <c r="T14" i="123" s="1"/>
  <c r="V14" i="123" s="1"/>
  <c r="X14" i="123" s="1"/>
  <c r="Z14" i="123" s="1"/>
  <c r="R33" i="123"/>
  <c r="T33" i="123" s="1"/>
  <c r="V33" i="123" s="1"/>
  <c r="X33" i="123" s="1"/>
  <c r="Z33" i="123" s="1"/>
  <c r="T9" i="120"/>
  <c r="V9" i="120" s="1"/>
  <c r="W33" i="123"/>
  <c r="R12" i="134"/>
  <c r="T12" i="134" s="1"/>
  <c r="V12" i="134" s="1"/>
  <c r="X12" i="134" s="1"/>
  <c r="Z12" i="134" s="1"/>
  <c r="X9" i="120"/>
  <c r="Z9" i="120" s="1"/>
  <c r="W9" i="120"/>
  <c r="T10" i="134"/>
  <c r="V10" i="134" s="1"/>
  <c r="R17" i="119"/>
  <c r="T17" i="119" s="1"/>
  <c r="V17" i="119" s="1"/>
  <c r="X17" i="119" s="1"/>
  <c r="Z17" i="119" s="1"/>
  <c r="X15" i="119"/>
  <c r="Z15" i="119" s="1"/>
  <c r="W15" i="119"/>
  <c r="S14" i="134"/>
  <c r="O14" i="134"/>
  <c r="P14" i="134" s="1"/>
  <c r="R14" i="134" s="1"/>
  <c r="T14" i="134" s="1"/>
  <c r="Q14" i="134"/>
  <c r="U14" i="134"/>
  <c r="O29" i="120"/>
  <c r="P29" i="120" s="1"/>
  <c r="U29" i="120"/>
  <c r="S29" i="120"/>
  <c r="Q29" i="120"/>
  <c r="M15" i="123"/>
  <c r="N15" i="123" s="1"/>
  <c r="L15" i="123"/>
  <c r="M26" i="120"/>
  <c r="N26" i="120" s="1"/>
  <c r="L26" i="120"/>
  <c r="M13" i="120"/>
  <c r="N13" i="120" s="1"/>
  <c r="L13" i="120"/>
  <c r="M11" i="120"/>
  <c r="N11" i="120" s="1"/>
  <c r="L11" i="120"/>
  <c r="W14" i="123" l="1"/>
  <c r="AA14" i="123" s="1"/>
  <c r="AA33" i="123"/>
  <c r="W12" i="134"/>
  <c r="AA12" i="134" s="1"/>
  <c r="AA9" i="120"/>
  <c r="X10" i="134"/>
  <c r="Z10" i="134" s="1"/>
  <c r="W10" i="134"/>
  <c r="W17" i="119"/>
  <c r="AA17" i="119" s="1"/>
  <c r="AA15" i="119"/>
  <c r="S11" i="120"/>
  <c r="Q11" i="120"/>
  <c r="O11" i="120"/>
  <c r="P11" i="120" s="1"/>
  <c r="R11" i="120" s="1"/>
  <c r="T11" i="120" s="1"/>
  <c r="U11" i="120"/>
  <c r="U26" i="120"/>
  <c r="O26" i="120"/>
  <c r="P26" i="120" s="1"/>
  <c r="S26" i="120"/>
  <c r="Q26" i="120"/>
  <c r="V14" i="134"/>
  <c r="U13" i="120"/>
  <c r="S13" i="120"/>
  <c r="Q13" i="120"/>
  <c r="O13" i="120"/>
  <c r="P13" i="120" s="1"/>
  <c r="R13" i="120" s="1"/>
  <c r="O15" i="123"/>
  <c r="P15" i="123" s="1"/>
  <c r="S15" i="123"/>
  <c r="Q15" i="123"/>
  <c r="U15" i="123"/>
  <c r="R29" i="120"/>
  <c r="T29" i="120" s="1"/>
  <c r="V29" i="120" s="1"/>
  <c r="V11" i="120" l="1"/>
  <c r="W11" i="120" s="1"/>
  <c r="AA10" i="134"/>
  <c r="W29" i="120"/>
  <c r="X29" i="120"/>
  <c r="Z29" i="120" s="1"/>
  <c r="R15" i="123"/>
  <c r="T15" i="123" s="1"/>
  <c r="R26" i="120"/>
  <c r="T26" i="120" s="1"/>
  <c r="V26" i="120" s="1"/>
  <c r="V15" i="123"/>
  <c r="T13" i="120"/>
  <c r="V13" i="120" s="1"/>
  <c r="W14" i="134"/>
  <c r="X14" i="134"/>
  <c r="W13" i="134"/>
  <c r="X11" i="120" l="1"/>
  <c r="Z11" i="120" s="1"/>
  <c r="AA29" i="120"/>
  <c r="W13" i="120"/>
  <c r="X13" i="120"/>
  <c r="Z13" i="120" s="1"/>
  <c r="X15" i="123"/>
  <c r="Z15" i="123" s="1"/>
  <c r="W15" i="123"/>
  <c r="Z14" i="134"/>
  <c r="X13" i="134"/>
  <c r="X26" i="120"/>
  <c r="Z26" i="120" s="1"/>
  <c r="W26" i="120"/>
  <c r="AA11" i="120"/>
  <c r="AA13" i="120" l="1"/>
  <c r="AA26" i="120"/>
  <c r="AA15" i="123"/>
  <c r="Z13" i="134"/>
  <c r="AA14" i="134"/>
  <c r="AA13" i="134" s="1"/>
  <c r="M12" i="121"/>
  <c r="N12" i="121" s="1"/>
  <c r="L12" i="121"/>
  <c r="M17" i="121"/>
  <c r="N17" i="121" s="1"/>
  <c r="L17" i="121"/>
  <c r="Y20" i="123"/>
  <c r="K20" i="123"/>
  <c r="J20" i="123"/>
  <c r="M21" i="123"/>
  <c r="N21" i="123" s="1"/>
  <c r="L21" i="123"/>
  <c r="L20" i="123" s="1"/>
  <c r="Q21" i="123" l="1"/>
  <c r="S21" i="123"/>
  <c r="U21" i="123"/>
  <c r="O21" i="123"/>
  <c r="P21" i="123" s="1"/>
  <c r="O12" i="121"/>
  <c r="P12" i="121" s="1"/>
  <c r="S12" i="121"/>
  <c r="U12" i="121"/>
  <c r="Q12" i="121"/>
  <c r="O17" i="121"/>
  <c r="P17" i="121" s="1"/>
  <c r="S17" i="121"/>
  <c r="Q17" i="121"/>
  <c r="U17" i="121"/>
  <c r="M10" i="133"/>
  <c r="N10" i="133" s="1"/>
  <c r="L10" i="133"/>
  <c r="Y19" i="133"/>
  <c r="K19" i="133"/>
  <c r="J19" i="133"/>
  <c r="I22" i="135"/>
  <c r="J22" i="135" s="1"/>
  <c r="H22" i="135"/>
  <c r="M28" i="120"/>
  <c r="N28" i="120" s="1"/>
  <c r="L28" i="120"/>
  <c r="M13" i="132"/>
  <c r="N13" i="132" s="1"/>
  <c r="L13" i="132"/>
  <c r="R21" i="123" l="1"/>
  <c r="T21" i="123" s="1"/>
  <c r="V21" i="123" s="1"/>
  <c r="X21" i="123" s="1"/>
  <c r="S28" i="120"/>
  <c r="Q28" i="120"/>
  <c r="U28" i="120"/>
  <c r="O28" i="120"/>
  <c r="P28" i="120" s="1"/>
  <c r="R28" i="120" s="1"/>
  <c r="O13" i="132"/>
  <c r="P13" i="132" s="1"/>
  <c r="U13" i="132"/>
  <c r="Q13" i="132"/>
  <c r="S13" i="132"/>
  <c r="M22" i="135"/>
  <c r="O22" i="135"/>
  <c r="K22" i="135"/>
  <c r="L22" i="135" s="1"/>
  <c r="N22" i="135" s="1"/>
  <c r="P22" i="135" s="1"/>
  <c r="R22" i="135" s="1"/>
  <c r="Q22" i="135"/>
  <c r="O10" i="133"/>
  <c r="P10" i="133" s="1"/>
  <c r="U10" i="133"/>
  <c r="S10" i="133"/>
  <c r="Q10" i="133"/>
  <c r="R17" i="121"/>
  <c r="T17" i="121" s="1"/>
  <c r="V17" i="121" s="1"/>
  <c r="R12" i="121"/>
  <c r="T12" i="121" s="1"/>
  <c r="V12" i="121" s="1"/>
  <c r="T28" i="120" l="1"/>
  <c r="R10" i="133"/>
  <c r="T10" i="133" s="1"/>
  <c r="V10" i="133" s="1"/>
  <c r="W21" i="123"/>
  <c r="W20" i="123" s="1"/>
  <c r="S22" i="135"/>
  <c r="T22" i="135"/>
  <c r="V22" i="135" s="1"/>
  <c r="W17" i="121"/>
  <c r="X17" i="121"/>
  <c r="Z17" i="121" s="1"/>
  <c r="R13" i="132"/>
  <c r="T13" i="132" s="1"/>
  <c r="V13" i="132" s="1"/>
  <c r="X12" i="121"/>
  <c r="Z12" i="121" s="1"/>
  <c r="W12" i="121"/>
  <c r="V28" i="120"/>
  <c r="Z21" i="123"/>
  <c r="Z20" i="123" s="1"/>
  <c r="X20" i="123"/>
  <c r="AA12" i="121" l="1"/>
  <c r="AA17" i="121"/>
  <c r="W28" i="120"/>
  <c r="X28" i="120"/>
  <c r="X10" i="133"/>
  <c r="Z10" i="133" s="1"/>
  <c r="W10" i="133"/>
  <c r="W13" i="132"/>
  <c r="X13" i="132"/>
  <c r="Z13" i="132" s="1"/>
  <c r="AA21" i="123"/>
  <c r="AA20" i="123" s="1"/>
  <c r="Z28" i="120"/>
  <c r="AA28" i="120" s="1"/>
  <c r="W22" i="135"/>
  <c r="AA13" i="132" l="1"/>
  <c r="AA10" i="133"/>
  <c r="M37" i="123"/>
  <c r="N37" i="123" s="1"/>
  <c r="L37" i="123"/>
  <c r="M16" i="121"/>
  <c r="N16" i="121" s="1"/>
  <c r="L16" i="121"/>
  <c r="S37" i="123" l="1"/>
  <c r="Q37" i="123"/>
  <c r="U37" i="123"/>
  <c r="O37" i="123"/>
  <c r="P37" i="123" s="1"/>
  <c r="R37" i="123" s="1"/>
  <c r="T37" i="123" s="1"/>
  <c r="V37" i="123" s="1"/>
  <c r="O16" i="121"/>
  <c r="P16" i="121" s="1"/>
  <c r="U16" i="121"/>
  <c r="Q16" i="121"/>
  <c r="S16" i="121"/>
  <c r="X37" i="123" l="1"/>
  <c r="Z37" i="123" s="1"/>
  <c r="W37" i="123"/>
  <c r="AA37" i="123" s="1"/>
  <c r="R16" i="121"/>
  <c r="T16" i="121" s="1"/>
  <c r="V16" i="121" s="1"/>
  <c r="X16" i="121" l="1"/>
  <c r="Z16" i="121" s="1"/>
  <c r="W16" i="121"/>
  <c r="M10" i="123"/>
  <c r="N10" i="123" s="1"/>
  <c r="L10" i="123"/>
  <c r="M35" i="123"/>
  <c r="N35" i="123" s="1"/>
  <c r="L35" i="123"/>
  <c r="J34" i="123"/>
  <c r="U10" i="123" l="1"/>
  <c r="Q10" i="123"/>
  <c r="S10" i="123"/>
  <c r="O10" i="123"/>
  <c r="P10" i="123" s="1"/>
  <c r="R10" i="123" s="1"/>
  <c r="T10" i="123" s="1"/>
  <c r="V10" i="123" s="1"/>
  <c r="AA16" i="121"/>
  <c r="U35" i="123"/>
  <c r="S35" i="123"/>
  <c r="O35" i="123"/>
  <c r="P35" i="123" s="1"/>
  <c r="R35" i="123" s="1"/>
  <c r="T35" i="123" s="1"/>
  <c r="V35" i="123" s="1"/>
  <c r="Q35" i="123"/>
  <c r="K34" i="123"/>
  <c r="L34" i="123"/>
  <c r="W10" i="123" l="1"/>
  <c r="X10" i="123"/>
  <c r="Z10" i="123" s="1"/>
  <c r="W35" i="123"/>
  <c r="X35" i="123"/>
  <c r="X34" i="123" l="1"/>
  <c r="AA10" i="123"/>
  <c r="W34" i="123"/>
  <c r="Y34" i="123"/>
  <c r="Z35" i="123" l="1"/>
  <c r="AA35" i="123" s="1"/>
  <c r="AA34" i="123" s="1"/>
  <c r="Z34" i="123" l="1"/>
  <c r="I20" i="135"/>
  <c r="J20" i="135" s="1"/>
  <c r="H20" i="135"/>
  <c r="I13" i="135"/>
  <c r="J13" i="135" s="1"/>
  <c r="H13" i="135"/>
  <c r="I11" i="135"/>
  <c r="J11" i="135" s="1"/>
  <c r="H11" i="135"/>
  <c r="M30" i="120"/>
  <c r="N30" i="120" s="1"/>
  <c r="L30" i="120"/>
  <c r="O13" i="135" l="1"/>
  <c r="K13" i="135"/>
  <c r="L13" i="135" s="1"/>
  <c r="Q13" i="135"/>
  <c r="M13" i="135"/>
  <c r="M20" i="135"/>
  <c r="O20" i="135"/>
  <c r="Q20" i="135"/>
  <c r="K20" i="135"/>
  <c r="L20" i="135" s="1"/>
  <c r="U30" i="120"/>
  <c r="S30" i="120"/>
  <c r="O30" i="120"/>
  <c r="P30" i="120" s="1"/>
  <c r="Q30" i="120"/>
  <c r="Q11" i="135"/>
  <c r="K11" i="135"/>
  <c r="L11" i="135" s="1"/>
  <c r="M11" i="135"/>
  <c r="O11" i="135"/>
  <c r="M11" i="132"/>
  <c r="N11" i="132" s="1"/>
  <c r="L11" i="132"/>
  <c r="I12" i="135"/>
  <c r="J12" i="135" s="1"/>
  <c r="H12" i="135"/>
  <c r="F23" i="135"/>
  <c r="G23" i="135"/>
  <c r="I19" i="135"/>
  <c r="J19" i="135" s="1"/>
  <c r="H19" i="135"/>
  <c r="M12" i="120"/>
  <c r="N12" i="120" s="1"/>
  <c r="L12" i="120"/>
  <c r="M10" i="120"/>
  <c r="N10" i="120" s="1"/>
  <c r="L10" i="120"/>
  <c r="I10" i="120"/>
  <c r="M19" i="119"/>
  <c r="N19" i="119" s="1"/>
  <c r="L19" i="119"/>
  <c r="N13" i="135" l="1"/>
  <c r="P13" i="135" s="1"/>
  <c r="R13" i="135" s="1"/>
  <c r="R30" i="120"/>
  <c r="T30" i="120" s="1"/>
  <c r="V30" i="120" s="1"/>
  <c r="W30" i="120" s="1"/>
  <c r="N20" i="135"/>
  <c r="P20" i="135" s="1"/>
  <c r="T13" i="135"/>
  <c r="S13" i="135"/>
  <c r="N11" i="135"/>
  <c r="P11" i="135" s="1"/>
  <c r="R11" i="135" s="1"/>
  <c r="M19" i="135"/>
  <c r="O19" i="135"/>
  <c r="Q19" i="135"/>
  <c r="K19" i="135"/>
  <c r="L19" i="135" s="1"/>
  <c r="Q12" i="135"/>
  <c r="K12" i="135"/>
  <c r="L12" i="135" s="1"/>
  <c r="M12" i="135"/>
  <c r="O12" i="135"/>
  <c r="U19" i="119"/>
  <c r="O19" i="119"/>
  <c r="P19" i="119" s="1"/>
  <c r="Q19" i="119"/>
  <c r="S19" i="119"/>
  <c r="O12" i="120"/>
  <c r="P12" i="120" s="1"/>
  <c r="S12" i="120"/>
  <c r="Q12" i="120"/>
  <c r="U12" i="120"/>
  <c r="S11" i="132"/>
  <c r="U11" i="132"/>
  <c r="O11" i="132"/>
  <c r="P11" i="132" s="1"/>
  <c r="Q11" i="132"/>
  <c r="S10" i="120"/>
  <c r="O10" i="120"/>
  <c r="P10" i="120" s="1"/>
  <c r="Q10" i="120"/>
  <c r="U10" i="120"/>
  <c r="R20" i="135"/>
  <c r="I18" i="135"/>
  <c r="J18" i="135" s="1"/>
  <c r="H18" i="135"/>
  <c r="R19" i="119" l="1"/>
  <c r="T19" i="119"/>
  <c r="V19" i="119" s="1"/>
  <c r="X30" i="120"/>
  <c r="Z30" i="120" s="1"/>
  <c r="R11" i="132"/>
  <c r="T11" i="132" s="1"/>
  <c r="V11" i="132" s="1"/>
  <c r="N19" i="135"/>
  <c r="R10" i="120"/>
  <c r="T10" i="120" s="1"/>
  <c r="V10" i="120" s="1"/>
  <c r="T20" i="135"/>
  <c r="V20" i="135" s="1"/>
  <c r="S20" i="135"/>
  <c r="N12" i="135"/>
  <c r="P12" i="135" s="1"/>
  <c r="R12" i="135" s="1"/>
  <c r="W10" i="120"/>
  <c r="X10" i="120"/>
  <c r="M18" i="135"/>
  <c r="O18" i="135"/>
  <c r="Q18" i="135"/>
  <c r="K18" i="135"/>
  <c r="L18" i="135" s="1"/>
  <c r="R12" i="120"/>
  <c r="T12" i="120" s="1"/>
  <c r="V12" i="120" s="1"/>
  <c r="P19" i="135"/>
  <c r="R19" i="135" s="1"/>
  <c r="S11" i="135"/>
  <c r="T11" i="135"/>
  <c r="V11" i="135" s="1"/>
  <c r="V13" i="135"/>
  <c r="W13" i="135" s="1"/>
  <c r="Z19" i="119"/>
  <c r="W20" i="135" l="1"/>
  <c r="W11" i="132"/>
  <c r="X11" i="132"/>
  <c r="Z11" i="132" s="1"/>
  <c r="N18" i="135"/>
  <c r="P18" i="135" s="1"/>
  <c r="R18" i="135" s="1"/>
  <c r="S19" i="135"/>
  <c r="T19" i="135"/>
  <c r="V19" i="135" s="1"/>
  <c r="X12" i="120"/>
  <c r="Z12" i="120" s="1"/>
  <c r="W12" i="120"/>
  <c r="S12" i="135"/>
  <c r="T12" i="135"/>
  <c r="V12" i="135" s="1"/>
  <c r="W11" i="135"/>
  <c r="AA30" i="120"/>
  <c r="Z10" i="120"/>
  <c r="AA10" i="120" s="1"/>
  <c r="W19" i="119"/>
  <c r="AA11" i="132" l="1"/>
  <c r="W12" i="135"/>
  <c r="W19" i="135"/>
  <c r="S18" i="135"/>
  <c r="T18" i="135"/>
  <c r="V18" i="135" s="1"/>
  <c r="AA12" i="120"/>
  <c r="W18" i="135" l="1"/>
  <c r="I10" i="134"/>
  <c r="Y9" i="134"/>
  <c r="K9" i="134"/>
  <c r="J9" i="134"/>
  <c r="Y16" i="119"/>
  <c r="K16" i="119"/>
  <c r="J16" i="119"/>
  <c r="L9" i="134" l="1"/>
  <c r="W9" i="134" l="1"/>
  <c r="Z9" i="134"/>
  <c r="X9" i="134"/>
  <c r="AA9" i="134" l="1"/>
  <c r="M20" i="121" l="1"/>
  <c r="N20" i="121" s="1"/>
  <c r="L20" i="121"/>
  <c r="M19" i="123"/>
  <c r="N19" i="123" s="1"/>
  <c r="L19" i="123"/>
  <c r="M9" i="123"/>
  <c r="N9" i="123" s="1"/>
  <c r="L9" i="123"/>
  <c r="M12" i="132"/>
  <c r="N12" i="132" s="1"/>
  <c r="L12" i="132"/>
  <c r="Y11" i="134"/>
  <c r="Y15" i="134" s="1"/>
  <c r="K11" i="134"/>
  <c r="K15" i="134" s="1"/>
  <c r="J11" i="134"/>
  <c r="J15" i="134" s="1"/>
  <c r="I12" i="134"/>
  <c r="U19" i="123" l="1"/>
  <c r="S19" i="123"/>
  <c r="Q19" i="123"/>
  <c r="O19" i="123"/>
  <c r="P19" i="123" s="1"/>
  <c r="S12" i="132"/>
  <c r="Q12" i="132"/>
  <c r="U12" i="132"/>
  <c r="O12" i="132"/>
  <c r="P12" i="132" s="1"/>
  <c r="S9" i="123"/>
  <c r="Q9" i="123"/>
  <c r="O9" i="123"/>
  <c r="P9" i="123" s="1"/>
  <c r="R9" i="123" s="1"/>
  <c r="T9" i="123" s="1"/>
  <c r="U9" i="123"/>
  <c r="S20" i="121"/>
  <c r="U20" i="121"/>
  <c r="Q20" i="121"/>
  <c r="O20" i="121"/>
  <c r="P20" i="121" s="1"/>
  <c r="L11" i="134"/>
  <c r="L15" i="134" s="1"/>
  <c r="R20" i="121" l="1"/>
  <c r="T20" i="121" s="1"/>
  <c r="V20" i="121" s="1"/>
  <c r="W20" i="121" s="1"/>
  <c r="R19" i="123"/>
  <c r="T19" i="123" s="1"/>
  <c r="V19" i="123" s="1"/>
  <c r="X19" i="123" s="1"/>
  <c r="Z19" i="123" s="1"/>
  <c r="R12" i="132"/>
  <c r="T12" i="132" s="1"/>
  <c r="V12" i="132" s="1"/>
  <c r="W12" i="132" s="1"/>
  <c r="X20" i="121"/>
  <c r="Z20" i="121" s="1"/>
  <c r="V9" i="123"/>
  <c r="W19" i="123" l="1"/>
  <c r="AA19" i="123" s="1"/>
  <c r="X12" i="132"/>
  <c r="Z12" i="132" s="1"/>
  <c r="AA12" i="132" s="1"/>
  <c r="W9" i="123"/>
  <c r="X9" i="123"/>
  <c r="Z9" i="123" s="1"/>
  <c r="AA9" i="123" s="1"/>
  <c r="AA20" i="121"/>
  <c r="X11" i="134"/>
  <c r="X15" i="134" s="1"/>
  <c r="W11" i="134" l="1"/>
  <c r="W15" i="134" s="1"/>
  <c r="Z11" i="134"/>
  <c r="Z15" i="134" s="1"/>
  <c r="AA11" i="134" l="1"/>
  <c r="AA15" i="134" s="1"/>
  <c r="M11" i="133" l="1"/>
  <c r="N11" i="133" s="1"/>
  <c r="L11" i="133"/>
  <c r="O11" i="133" l="1"/>
  <c r="P11" i="133" s="1"/>
  <c r="Q11" i="133"/>
  <c r="S11" i="133"/>
  <c r="U11" i="133"/>
  <c r="R11" i="133" l="1"/>
  <c r="T11" i="133" s="1"/>
  <c r="V11" i="133" s="1"/>
  <c r="X11" i="133" l="1"/>
  <c r="Z11" i="133" s="1"/>
  <c r="W11" i="133"/>
  <c r="M14" i="121"/>
  <c r="N14" i="121" s="1"/>
  <c r="L14" i="121"/>
  <c r="AA11" i="133" l="1"/>
  <c r="S14" i="121"/>
  <c r="O14" i="121"/>
  <c r="P14" i="121" s="1"/>
  <c r="Q14" i="121"/>
  <c r="U14" i="121"/>
  <c r="Z14" i="121"/>
  <c r="R14" i="121" l="1"/>
  <c r="T14" i="121" s="1"/>
  <c r="V14" i="121" s="1"/>
  <c r="W14" i="121" s="1"/>
  <c r="AA14" i="121" s="1"/>
  <c r="M19" i="121" l="1"/>
  <c r="N19" i="121" s="1"/>
  <c r="L19" i="121"/>
  <c r="Q19" i="121" l="1"/>
  <c r="O19" i="121"/>
  <c r="P19" i="121" s="1"/>
  <c r="R19" i="121" s="1"/>
  <c r="T19" i="121" s="1"/>
  <c r="S19" i="121"/>
  <c r="U19" i="121"/>
  <c r="Y8" i="123"/>
  <c r="K8" i="123"/>
  <c r="J8" i="123"/>
  <c r="L8" i="123"/>
  <c r="V19" i="121" l="1"/>
  <c r="W19" i="121"/>
  <c r="X19" i="121"/>
  <c r="Z19" i="121" s="1"/>
  <c r="AA19" i="121" l="1"/>
  <c r="W8" i="123" l="1"/>
  <c r="Z8" i="123"/>
  <c r="X8" i="123"/>
  <c r="AA8" i="123" l="1"/>
  <c r="I17" i="135" l="1"/>
  <c r="J17" i="135" s="1"/>
  <c r="H17" i="135"/>
  <c r="M17" i="135" l="1"/>
  <c r="O17" i="135"/>
  <c r="K17" i="135"/>
  <c r="L17" i="135" s="1"/>
  <c r="N17" i="135" s="1"/>
  <c r="P17" i="135" s="1"/>
  <c r="R17" i="135" s="1"/>
  <c r="Q17" i="135"/>
  <c r="T17" i="135" l="1"/>
  <c r="V17" i="135" s="1"/>
  <c r="S17" i="135"/>
  <c r="W17" i="135" l="1"/>
  <c r="X13" i="136"/>
  <c r="J13" i="136"/>
  <c r="I13" i="136"/>
  <c r="L13" i="136"/>
  <c r="H11" i="136"/>
  <c r="K13" i="136" l="1"/>
  <c r="T13" i="136" l="1"/>
  <c r="R13" i="136"/>
  <c r="P13" i="136"/>
  <c r="M13" i="136"/>
  <c r="N13" i="136" l="1"/>
  <c r="O13" i="136"/>
  <c r="Q13" i="136" l="1"/>
  <c r="S13" i="136" l="1"/>
  <c r="U13" i="136" l="1"/>
  <c r="Y13" i="136" l="1"/>
  <c r="W13" i="136"/>
  <c r="V13" i="136"/>
  <c r="Z13" i="136" l="1"/>
  <c r="K13" i="131" l="1"/>
  <c r="M13" i="131" l="1"/>
  <c r="M9" i="119"/>
  <c r="N9" i="119" s="1"/>
  <c r="L9" i="119"/>
  <c r="N13" i="131" l="1"/>
  <c r="R13" i="131"/>
  <c r="P13" i="131"/>
  <c r="O13" i="131"/>
  <c r="Q13" i="131" s="1"/>
  <c r="S13" i="131" s="1"/>
  <c r="S9" i="119"/>
  <c r="O9" i="119"/>
  <c r="T13" i="131"/>
  <c r="U9" i="119"/>
  <c r="Q9" i="119"/>
  <c r="P9" i="119"/>
  <c r="U13" i="131" l="1"/>
  <c r="R9" i="119"/>
  <c r="T9" i="119" s="1"/>
  <c r="V9" i="119" s="1"/>
  <c r="X9" i="119" l="1"/>
  <c r="Z9" i="119" s="1"/>
  <c r="V13" i="131"/>
  <c r="W13" i="131"/>
  <c r="Y13" i="131" s="1"/>
  <c r="Z13" i="131" s="1"/>
  <c r="W9" i="119"/>
  <c r="AA9" i="119" l="1"/>
  <c r="M27" i="120"/>
  <c r="N27" i="120" s="1"/>
  <c r="L27" i="120"/>
  <c r="O27" i="120" l="1"/>
  <c r="P27" i="120" s="1"/>
  <c r="S27" i="120"/>
  <c r="U27" i="120"/>
  <c r="Q27" i="120"/>
  <c r="R27" i="120" l="1"/>
  <c r="T27" i="120" s="1"/>
  <c r="V27" i="120" s="1"/>
  <c r="M17" i="133"/>
  <c r="N17" i="133" s="1"/>
  <c r="M18" i="133"/>
  <c r="N18" i="133" s="1"/>
  <c r="I10" i="135"/>
  <c r="J10" i="135" s="1"/>
  <c r="I14" i="135"/>
  <c r="J14" i="135" s="1"/>
  <c r="I15" i="135"/>
  <c r="J15" i="135" s="1"/>
  <c r="I16" i="135"/>
  <c r="J16" i="135" s="1"/>
  <c r="I9" i="135"/>
  <c r="J9" i="135" s="1"/>
  <c r="M11" i="118"/>
  <c r="N11" i="118" s="1"/>
  <c r="M12" i="118"/>
  <c r="N12" i="118" s="1"/>
  <c r="M18" i="123"/>
  <c r="N18" i="123" s="1"/>
  <c r="M12" i="123"/>
  <c r="N12" i="123" s="1"/>
  <c r="M29" i="121"/>
  <c r="N29" i="121" s="1"/>
  <c r="M28" i="121"/>
  <c r="N28" i="121" s="1"/>
  <c r="M18" i="121"/>
  <c r="N18" i="121" s="1"/>
  <c r="M10" i="121"/>
  <c r="N10" i="121" s="1"/>
  <c r="M11" i="121"/>
  <c r="N11" i="121" s="1"/>
  <c r="M13" i="121"/>
  <c r="N13" i="121" s="1"/>
  <c r="M9" i="121"/>
  <c r="N9" i="121" s="1"/>
  <c r="M31" i="120"/>
  <c r="N31" i="120" s="1"/>
  <c r="M14" i="120"/>
  <c r="N14" i="120" s="1"/>
  <c r="M15" i="120"/>
  <c r="N15" i="120" s="1"/>
  <c r="M13" i="119"/>
  <c r="N13" i="119" s="1"/>
  <c r="M11" i="119"/>
  <c r="N11" i="119" s="1"/>
  <c r="Q9" i="121" l="1"/>
  <c r="S9" i="121"/>
  <c r="O9" i="121"/>
  <c r="P9" i="121" s="1"/>
  <c r="R9" i="121" s="1"/>
  <c r="U9" i="121"/>
  <c r="O16" i="135"/>
  <c r="Q16" i="135"/>
  <c r="K16" i="135"/>
  <c r="L16" i="135" s="1"/>
  <c r="M16" i="135"/>
  <c r="S31" i="120"/>
  <c r="O31" i="120"/>
  <c r="P31" i="120" s="1"/>
  <c r="U31" i="120"/>
  <c r="Q31" i="120"/>
  <c r="Q10" i="121"/>
  <c r="S10" i="121"/>
  <c r="U10" i="121"/>
  <c r="O10" i="121"/>
  <c r="P10" i="121" s="1"/>
  <c r="U12" i="123"/>
  <c r="O12" i="123"/>
  <c r="P12" i="123" s="1"/>
  <c r="Q12" i="123"/>
  <c r="S12" i="123"/>
  <c r="Q9" i="135"/>
  <c r="K9" i="135"/>
  <c r="L9" i="135" s="1"/>
  <c r="O9" i="135"/>
  <c r="M9" i="135"/>
  <c r="Q10" i="135"/>
  <c r="K10" i="135"/>
  <c r="L10" i="135" s="1"/>
  <c r="M10" i="135"/>
  <c r="O10" i="135"/>
  <c r="Q11" i="119"/>
  <c r="O11" i="119"/>
  <c r="P11" i="119" s="1"/>
  <c r="R11" i="119" s="1"/>
  <c r="U11" i="119"/>
  <c r="S11" i="119"/>
  <c r="O15" i="120"/>
  <c r="P15" i="120" s="1"/>
  <c r="S15" i="120"/>
  <c r="Q15" i="120"/>
  <c r="U15" i="120"/>
  <c r="U13" i="121"/>
  <c r="Q13" i="121"/>
  <c r="S13" i="121"/>
  <c r="O13" i="121"/>
  <c r="P13" i="121" s="1"/>
  <c r="R13" i="121" s="1"/>
  <c r="T13" i="121" s="1"/>
  <c r="O28" i="121"/>
  <c r="P28" i="121" s="1"/>
  <c r="Q28" i="121"/>
  <c r="U28" i="121"/>
  <c r="S28" i="121"/>
  <c r="U12" i="118"/>
  <c r="Q12" i="118"/>
  <c r="S12" i="118"/>
  <c r="O12" i="118"/>
  <c r="P12" i="118" s="1"/>
  <c r="O15" i="135"/>
  <c r="Q15" i="135"/>
  <c r="K15" i="135"/>
  <c r="L15" i="135" s="1"/>
  <c r="M15" i="135"/>
  <c r="O17" i="133"/>
  <c r="P17" i="133" s="1"/>
  <c r="U17" i="133"/>
  <c r="Q17" i="133"/>
  <c r="S17" i="133"/>
  <c r="Q18" i="121"/>
  <c r="O18" i="121"/>
  <c r="U18" i="121"/>
  <c r="P18" i="121"/>
  <c r="R18" i="121" s="1"/>
  <c r="T18" i="121" s="1"/>
  <c r="V18" i="121" s="1"/>
  <c r="S18" i="121"/>
  <c r="U18" i="133"/>
  <c r="O18" i="133"/>
  <c r="P18" i="133" s="1"/>
  <c r="Q18" i="133"/>
  <c r="S18" i="133"/>
  <c r="U13" i="119"/>
  <c r="O13" i="119"/>
  <c r="P13" i="119" s="1"/>
  <c r="R13" i="119" s="1"/>
  <c r="S13" i="119"/>
  <c r="Q13" i="119"/>
  <c r="S14" i="120"/>
  <c r="Q14" i="120"/>
  <c r="O14" i="120"/>
  <c r="P14" i="120" s="1"/>
  <c r="U14" i="120"/>
  <c r="S11" i="121"/>
  <c r="U11" i="121"/>
  <c r="O11" i="121"/>
  <c r="P11" i="121" s="1"/>
  <c r="R11" i="121" s="1"/>
  <c r="Q11" i="121"/>
  <c r="O29" i="121"/>
  <c r="P29" i="121" s="1"/>
  <c r="Q29" i="121"/>
  <c r="S29" i="121"/>
  <c r="U29" i="121"/>
  <c r="S18" i="123"/>
  <c r="O18" i="123"/>
  <c r="P18" i="123" s="1"/>
  <c r="Q18" i="123"/>
  <c r="U18" i="123"/>
  <c r="Q11" i="118"/>
  <c r="O11" i="118"/>
  <c r="P11" i="118" s="1"/>
  <c r="R11" i="118" s="1"/>
  <c r="T11" i="118" s="1"/>
  <c r="V11" i="118" s="1"/>
  <c r="S11" i="118"/>
  <c r="U11" i="118"/>
  <c r="O14" i="135"/>
  <c r="Q14" i="135"/>
  <c r="K14" i="135"/>
  <c r="L14" i="135" s="1"/>
  <c r="M14" i="135"/>
  <c r="W27" i="120"/>
  <c r="X27" i="120"/>
  <c r="Z27" i="120" s="1"/>
  <c r="T9" i="121" l="1"/>
  <c r="R12" i="118"/>
  <c r="T12" i="118" s="1"/>
  <c r="N10" i="135"/>
  <c r="P10" i="135" s="1"/>
  <c r="R10" i="135" s="1"/>
  <c r="T11" i="119"/>
  <c r="V11" i="119" s="1"/>
  <c r="X11" i="119" s="1"/>
  <c r="Z11" i="119" s="1"/>
  <c r="R28" i="121"/>
  <c r="T28" i="121" s="1"/>
  <c r="V28" i="121" s="1"/>
  <c r="R17" i="133"/>
  <c r="T17" i="133" s="1"/>
  <c r="V17" i="133" s="1"/>
  <c r="W17" i="133" s="1"/>
  <c r="R29" i="121"/>
  <c r="T29" i="121" s="1"/>
  <c r="V29" i="121" s="1"/>
  <c r="W29" i="121" s="1"/>
  <c r="T11" i="121"/>
  <c r="V11" i="121" s="1"/>
  <c r="W11" i="121" s="1"/>
  <c r="R15" i="120"/>
  <c r="T15" i="120" s="1"/>
  <c r="V15" i="120" s="1"/>
  <c r="X15" i="120" s="1"/>
  <c r="N9" i="135"/>
  <c r="P9" i="135" s="1"/>
  <c r="R9" i="135" s="1"/>
  <c r="T9" i="135" s="1"/>
  <c r="AA27" i="120"/>
  <c r="R31" i="120"/>
  <c r="T31" i="120" s="1"/>
  <c r="V31" i="120" s="1"/>
  <c r="W31" i="120"/>
  <c r="X31" i="120"/>
  <c r="W11" i="118"/>
  <c r="X11" i="118"/>
  <c r="W18" i="121"/>
  <c r="X18" i="121"/>
  <c r="T13" i="119"/>
  <c r="V13" i="119" s="1"/>
  <c r="X13" i="119" s="1"/>
  <c r="R18" i="133"/>
  <c r="T18" i="133" s="1"/>
  <c r="V18" i="133" s="1"/>
  <c r="V12" i="118"/>
  <c r="V13" i="121"/>
  <c r="R12" i="123"/>
  <c r="T12" i="123" s="1"/>
  <c r="V12" i="123" s="1"/>
  <c r="N16" i="135"/>
  <c r="P16" i="135" s="1"/>
  <c r="R16" i="135" s="1"/>
  <c r="V9" i="121"/>
  <c r="R14" i="120"/>
  <c r="T14" i="120" s="1"/>
  <c r="V14" i="120" s="1"/>
  <c r="N15" i="135"/>
  <c r="P15" i="135" s="1"/>
  <c r="R15" i="135" s="1"/>
  <c r="X29" i="121"/>
  <c r="N14" i="135"/>
  <c r="P14" i="135" s="1"/>
  <c r="R14" i="135" s="1"/>
  <c r="R18" i="123"/>
  <c r="T18" i="123" s="1"/>
  <c r="V18" i="123" s="1"/>
  <c r="R10" i="121"/>
  <c r="T10" i="121" s="1"/>
  <c r="V10" i="121" s="1"/>
  <c r="K14" i="131"/>
  <c r="M14" i="131" s="1"/>
  <c r="T10" i="135" l="1"/>
  <c r="S10" i="135"/>
  <c r="X28" i="121"/>
  <c r="W28" i="121"/>
  <c r="X17" i="133"/>
  <c r="X11" i="121"/>
  <c r="W15" i="120"/>
  <c r="S9" i="135"/>
  <c r="W18" i="123"/>
  <c r="X18" i="123"/>
  <c r="X9" i="121"/>
  <c r="W9" i="121"/>
  <c r="S14" i="135"/>
  <c r="T14" i="135"/>
  <c r="W14" i="120"/>
  <c r="X14" i="120"/>
  <c r="S16" i="135"/>
  <c r="T16" i="135"/>
  <c r="W13" i="121"/>
  <c r="X13" i="121"/>
  <c r="W12" i="123"/>
  <c r="X12" i="123"/>
  <c r="W12" i="118"/>
  <c r="X12" i="118"/>
  <c r="S15" i="135"/>
  <c r="T15" i="135"/>
  <c r="R14" i="131"/>
  <c r="N14" i="131"/>
  <c r="O14" i="131" s="1"/>
  <c r="Q14" i="131" s="1"/>
  <c r="P14" i="131"/>
  <c r="X10" i="121"/>
  <c r="W10" i="121"/>
  <c r="X18" i="133"/>
  <c r="W18" i="133"/>
  <c r="T14" i="131"/>
  <c r="S14" i="131" l="1"/>
  <c r="U14" i="131" s="1"/>
  <c r="I14" i="131"/>
  <c r="W14" i="131" l="1"/>
  <c r="Y14" i="131" s="1"/>
  <c r="V14" i="131"/>
  <c r="Z14" i="131" l="1"/>
  <c r="L15" i="120"/>
  <c r="Z15" i="120" l="1"/>
  <c r="AA15" i="120" l="1"/>
  <c r="L18" i="133" l="1"/>
  <c r="I18" i="133"/>
  <c r="Z18" i="133" l="1"/>
  <c r="AA18" i="133" l="1"/>
  <c r="L13" i="121"/>
  <c r="Z13" i="121" l="1"/>
  <c r="AA13" i="121" l="1"/>
  <c r="L11" i="121"/>
  <c r="Z11" i="121" l="1"/>
  <c r="AA11" i="121" s="1"/>
  <c r="H16" i="135" l="1"/>
  <c r="V16" i="135" l="1"/>
  <c r="W16" i="135" l="1"/>
  <c r="U23" i="135" l="1"/>
  <c r="H15" i="135" l="1"/>
  <c r="L17" i="133" l="1"/>
  <c r="L12" i="123" l="1"/>
  <c r="Y13" i="123" l="1"/>
  <c r="K13" i="123"/>
  <c r="O23" i="135" l="1"/>
  <c r="K23" i="135"/>
  <c r="I23" i="135"/>
  <c r="H14" i="135"/>
  <c r="H9" i="135"/>
  <c r="H10" i="135" l="1"/>
  <c r="L11" i="123"/>
  <c r="I12" i="123"/>
  <c r="Y11" i="123"/>
  <c r="K11" i="123"/>
  <c r="J11" i="123"/>
  <c r="H23" i="135" l="1"/>
  <c r="J23" i="135"/>
  <c r="L23" i="135" l="1"/>
  <c r="K18" i="131" l="1"/>
  <c r="M18" i="131" s="1"/>
  <c r="K17" i="131"/>
  <c r="M17" i="131" s="1"/>
  <c r="K16" i="131"/>
  <c r="M16" i="131" s="1"/>
  <c r="K15" i="131"/>
  <c r="M15" i="131" s="1"/>
  <c r="K12" i="131"/>
  <c r="M12" i="131" s="1"/>
  <c r="K11" i="131"/>
  <c r="M11" i="131" s="1"/>
  <c r="K10" i="131"/>
  <c r="M10" i="131" s="1"/>
  <c r="N15" i="131" l="1"/>
  <c r="O15" i="131" s="1"/>
  <c r="Q15" i="131" s="1"/>
  <c r="R15" i="131"/>
  <c r="P15" i="131"/>
  <c r="R16" i="131"/>
  <c r="N16" i="131"/>
  <c r="O16" i="131" s="1"/>
  <c r="Q16" i="131" s="1"/>
  <c r="P16" i="131"/>
  <c r="N17" i="131"/>
  <c r="O17" i="131" s="1"/>
  <c r="Q17" i="131" s="1"/>
  <c r="R17" i="131"/>
  <c r="P17" i="131"/>
  <c r="P10" i="131"/>
  <c r="N10" i="131"/>
  <c r="O10" i="131" s="1"/>
  <c r="T10" i="131"/>
  <c r="R10" i="131"/>
  <c r="N11" i="131"/>
  <c r="O11" i="131" s="1"/>
  <c r="Q11" i="131" s="1"/>
  <c r="R11" i="131"/>
  <c r="R12" i="131"/>
  <c r="N12" i="131"/>
  <c r="P12" i="131"/>
  <c r="O12" i="131"/>
  <c r="R18" i="131"/>
  <c r="N18" i="131"/>
  <c r="P18" i="131"/>
  <c r="O18" i="131"/>
  <c r="T17" i="131"/>
  <c r="P11" i="131"/>
  <c r="T11" i="131"/>
  <c r="T12" i="131"/>
  <c r="T18" i="131"/>
  <c r="T16" i="131"/>
  <c r="T15" i="131"/>
  <c r="Y32" i="120"/>
  <c r="K32" i="120"/>
  <c r="Q10" i="131" l="1"/>
  <c r="S10" i="131" s="1"/>
  <c r="U10" i="131" s="1"/>
  <c r="V10" i="131" s="1"/>
  <c r="W10" i="131"/>
  <c r="Q18" i="131"/>
  <c r="Q12" i="131"/>
  <c r="S12" i="131" s="1"/>
  <c r="U12" i="131" s="1"/>
  <c r="W12" i="131" s="1"/>
  <c r="S15" i="131"/>
  <c r="U15" i="131" s="1"/>
  <c r="W15" i="131" s="1"/>
  <c r="S16" i="131"/>
  <c r="U16" i="131" s="1"/>
  <c r="W16" i="131" s="1"/>
  <c r="S18" i="131"/>
  <c r="U18" i="131" s="1"/>
  <c r="W18" i="131" s="1"/>
  <c r="S11" i="131"/>
  <c r="U11" i="131" s="1"/>
  <c r="W11" i="131" s="1"/>
  <c r="S17" i="131"/>
  <c r="U17" i="131" s="1"/>
  <c r="W17" i="131" s="1"/>
  <c r="Y8" i="121" l="1"/>
  <c r="K8" i="121"/>
  <c r="Y18" i="119"/>
  <c r="K18" i="119"/>
  <c r="J18" i="119"/>
  <c r="Y16" i="123" l="1"/>
  <c r="K16" i="123"/>
  <c r="L9" i="121" l="1"/>
  <c r="S15" i="134" l="1"/>
  <c r="O15" i="134"/>
  <c r="M15" i="134"/>
  <c r="N15" i="134" l="1"/>
  <c r="Q15" i="134" l="1"/>
  <c r="P15" i="134"/>
  <c r="Y27" i="121" l="1"/>
  <c r="Y31" i="121" s="1"/>
  <c r="K27" i="121"/>
  <c r="K31" i="121" s="1"/>
  <c r="R15" i="134" l="1"/>
  <c r="T15" i="134"/>
  <c r="I10" i="121" l="1"/>
  <c r="L29" i="121"/>
  <c r="L31" i="120"/>
  <c r="I31" i="120"/>
  <c r="L10" i="121" l="1"/>
  <c r="L16" i="119" l="1"/>
  <c r="L13" i="119" l="1"/>
  <c r="J27" i="121" l="1"/>
  <c r="J16" i="123"/>
  <c r="J13" i="123"/>
  <c r="J8" i="121" l="1"/>
  <c r="J31" i="121" s="1"/>
  <c r="L28" i="121" l="1"/>
  <c r="L27" i="121" s="1"/>
  <c r="I14" i="120" l="1"/>
  <c r="L14" i="120" l="1"/>
  <c r="L13" i="123" l="1"/>
  <c r="L18" i="123" l="1"/>
  <c r="L16" i="123" s="1"/>
  <c r="L18" i="121" l="1"/>
  <c r="I37" i="123" l="1"/>
  <c r="Y36" i="123"/>
  <c r="K36" i="123"/>
  <c r="J36" i="123"/>
  <c r="I17" i="133" l="1"/>
  <c r="S19" i="133"/>
  <c r="O19" i="133"/>
  <c r="M19" i="133"/>
  <c r="W36" i="123" l="1"/>
  <c r="L36" i="123"/>
  <c r="P19" i="133" l="1"/>
  <c r="X36" i="123"/>
  <c r="L19" i="133"/>
  <c r="N19" i="133" l="1"/>
  <c r="Z36" i="123"/>
  <c r="AA36" i="123"/>
  <c r="L11" i="118" l="1"/>
  <c r="Y14" i="118" l="1"/>
  <c r="K14" i="118"/>
  <c r="Y8" i="119" l="1"/>
  <c r="K8" i="119"/>
  <c r="J8" i="119"/>
  <c r="Y32" i="123" l="1"/>
  <c r="Y39" i="123" s="1"/>
  <c r="L32" i="123"/>
  <c r="L39" i="123" s="1"/>
  <c r="K32" i="123"/>
  <c r="K39" i="123" s="1"/>
  <c r="J32" i="123"/>
  <c r="J39" i="123" s="1"/>
  <c r="I18" i="123"/>
  <c r="I18" i="121" l="1"/>
  <c r="L8" i="121"/>
  <c r="L31" i="121" s="1"/>
  <c r="I16" i="121"/>
  <c r="I12" i="121"/>
  <c r="I9" i="121"/>
  <c r="Y14" i="119" l="1"/>
  <c r="K14" i="119"/>
  <c r="Y12" i="119"/>
  <c r="K12" i="119"/>
  <c r="J12" i="119"/>
  <c r="L11" i="119"/>
  <c r="Y21" i="119" l="1"/>
  <c r="J21" i="119"/>
  <c r="K21" i="119"/>
  <c r="Y15" i="132"/>
  <c r="S15" i="132"/>
  <c r="O15" i="132"/>
  <c r="M15" i="132"/>
  <c r="K15" i="132"/>
  <c r="J15" i="132" l="1"/>
  <c r="L15" i="132" l="1"/>
  <c r="U15" i="132"/>
  <c r="P15" i="132"/>
  <c r="N15" i="132"/>
  <c r="L12" i="119" l="1"/>
  <c r="I11" i="131" l="1"/>
  <c r="I12" i="131"/>
  <c r="I13" i="131"/>
  <c r="I15" i="131"/>
  <c r="I16" i="131"/>
  <c r="I17" i="131"/>
  <c r="I18" i="131"/>
  <c r="I10" i="131"/>
  <c r="I11" i="118"/>
  <c r="I12" i="118"/>
  <c r="I10" i="118"/>
  <c r="I33" i="123"/>
  <c r="I17" i="123"/>
  <c r="I14" i="123"/>
  <c r="I28" i="121"/>
  <c r="X20" i="131" l="1"/>
  <c r="L20" i="131"/>
  <c r="J20" i="131"/>
  <c r="M20" i="131" l="1"/>
  <c r="K20" i="131"/>
  <c r="N20" i="131" l="1"/>
  <c r="R20" i="131"/>
  <c r="O20" i="131" l="1"/>
  <c r="L12" i="118" l="1"/>
  <c r="L14" i="118" l="1"/>
  <c r="M14" i="118"/>
  <c r="M39" i="123"/>
  <c r="M31" i="121"/>
  <c r="M32" i="120"/>
  <c r="J14" i="118" l="1"/>
  <c r="N39" i="123"/>
  <c r="N31" i="121"/>
  <c r="N14" i="118" l="1"/>
  <c r="M21" i="119" l="1"/>
  <c r="L18" i="119"/>
  <c r="L14" i="119" l="1"/>
  <c r="L8" i="119"/>
  <c r="L21" i="119" l="1"/>
  <c r="N21" i="119"/>
  <c r="Y18" i="131" l="1"/>
  <c r="Q23" i="135"/>
  <c r="Z18" i="123"/>
  <c r="Z31" i="120"/>
  <c r="U15" i="134"/>
  <c r="Y12" i="131"/>
  <c r="Z13" i="119"/>
  <c r="W13" i="119"/>
  <c r="Z29" i="121"/>
  <c r="V15" i="131"/>
  <c r="V15" i="135"/>
  <c r="W16" i="119"/>
  <c r="Y11" i="131"/>
  <c r="V11" i="131"/>
  <c r="M23" i="135"/>
  <c r="Z14" i="120"/>
  <c r="Y10" i="131"/>
  <c r="Y16" i="131"/>
  <c r="V16" i="131"/>
  <c r="V17" i="131"/>
  <c r="Y17" i="131"/>
  <c r="Z9" i="121"/>
  <c r="Q31" i="121"/>
  <c r="Z18" i="121"/>
  <c r="Z10" i="121"/>
  <c r="U19" i="133"/>
  <c r="Q19" i="133"/>
  <c r="Q15" i="132"/>
  <c r="W11" i="119"/>
  <c r="T20" i="131"/>
  <c r="P20" i="131"/>
  <c r="S32" i="120"/>
  <c r="Q39" i="123"/>
  <c r="U21" i="119"/>
  <c r="U39" i="123"/>
  <c r="S31" i="121"/>
  <c r="O32" i="120"/>
  <c r="O39" i="123"/>
  <c r="U14" i="118"/>
  <c r="Q21" i="119"/>
  <c r="S14" i="118"/>
  <c r="S39" i="123"/>
  <c r="U31" i="121"/>
  <c r="O21" i="119"/>
  <c r="S21" i="119"/>
  <c r="Q14" i="118"/>
  <c r="O14" i="118"/>
  <c r="O31" i="121"/>
  <c r="Z17" i="133" l="1"/>
  <c r="Z19" i="133" s="1"/>
  <c r="X19" i="133"/>
  <c r="Z16" i="119"/>
  <c r="X16" i="119"/>
  <c r="Z16" i="123"/>
  <c r="Y15" i="131"/>
  <c r="Z15" i="131" s="1"/>
  <c r="V18" i="131"/>
  <c r="Z18" i="131" s="1"/>
  <c r="V14" i="135"/>
  <c r="W14" i="135" s="1"/>
  <c r="V10" i="135"/>
  <c r="W10" i="135" s="1"/>
  <c r="V12" i="131"/>
  <c r="Z12" i="131" s="1"/>
  <c r="AA31" i="120"/>
  <c r="AA18" i="123"/>
  <c r="AA10" i="121"/>
  <c r="AA18" i="121"/>
  <c r="AA9" i="121"/>
  <c r="Z16" i="131"/>
  <c r="Z10" i="131"/>
  <c r="AA14" i="120"/>
  <c r="Z11" i="131"/>
  <c r="AA29" i="121"/>
  <c r="W27" i="121"/>
  <c r="V15" i="134"/>
  <c r="Z28" i="121"/>
  <c r="Z27" i="121" s="1"/>
  <c r="X27" i="121"/>
  <c r="AA13" i="119"/>
  <c r="Z17" i="131"/>
  <c r="W11" i="123"/>
  <c r="W16" i="123"/>
  <c r="W15" i="135"/>
  <c r="Z12" i="123"/>
  <c r="Z11" i="123" s="1"/>
  <c r="X11" i="123"/>
  <c r="N23" i="135"/>
  <c r="W13" i="123"/>
  <c r="Z13" i="123"/>
  <c r="X13" i="123"/>
  <c r="X8" i="121"/>
  <c r="W8" i="121"/>
  <c r="Z11" i="118"/>
  <c r="AA11" i="118" s="1"/>
  <c r="R19" i="133"/>
  <c r="AA11" i="119"/>
  <c r="Z32" i="123"/>
  <c r="X32" i="123"/>
  <c r="Q20" i="131"/>
  <c r="T15" i="132"/>
  <c r="R15" i="132"/>
  <c r="W32" i="123"/>
  <c r="Z12" i="118"/>
  <c r="AA12" i="118" s="1"/>
  <c r="P39" i="123"/>
  <c r="P21" i="119"/>
  <c r="W14" i="119"/>
  <c r="P31" i="121"/>
  <c r="W18" i="119"/>
  <c r="X18" i="119"/>
  <c r="P14" i="118"/>
  <c r="AA17" i="133" l="1"/>
  <c r="AA19" i="133" s="1"/>
  <c r="W39" i="123"/>
  <c r="Z39" i="123"/>
  <c r="AA16" i="119"/>
  <c r="X31" i="121"/>
  <c r="W31" i="121"/>
  <c r="X16" i="123"/>
  <c r="X39" i="123" s="1"/>
  <c r="AA28" i="121"/>
  <c r="AA27" i="121" s="1"/>
  <c r="AA16" i="123"/>
  <c r="AA12" i="123"/>
  <c r="AA11" i="123" s="1"/>
  <c r="P23" i="135"/>
  <c r="AA13" i="123"/>
  <c r="Z8" i="121"/>
  <c r="Z31" i="121" s="1"/>
  <c r="AA8" i="121"/>
  <c r="T19" i="133"/>
  <c r="AA32" i="123"/>
  <c r="W12" i="119"/>
  <c r="V15" i="132"/>
  <c r="S20" i="131"/>
  <c r="Z12" i="119"/>
  <c r="X12" i="119"/>
  <c r="Z14" i="119"/>
  <c r="X14" i="119"/>
  <c r="Z18" i="119"/>
  <c r="R14" i="118"/>
  <c r="R31" i="121"/>
  <c r="R39" i="123"/>
  <c r="R21" i="119"/>
  <c r="AA39" i="123" l="1"/>
  <c r="AA31" i="121"/>
  <c r="R23" i="135"/>
  <c r="V19" i="133"/>
  <c r="X15" i="132"/>
  <c r="Z15" i="132"/>
  <c r="W15" i="132"/>
  <c r="U20" i="131"/>
  <c r="AA12" i="119"/>
  <c r="AA14" i="119"/>
  <c r="AA19" i="119"/>
  <c r="AA18" i="119" s="1"/>
  <c r="T31" i="121"/>
  <c r="T39" i="123"/>
  <c r="T14" i="118"/>
  <c r="T21" i="119"/>
  <c r="S23" i="135" l="1"/>
  <c r="T23" i="135"/>
  <c r="V9" i="135"/>
  <c r="W19" i="133"/>
  <c r="AA15" i="132"/>
  <c r="Y20" i="131"/>
  <c r="W20" i="131"/>
  <c r="V20" i="131"/>
  <c r="X8" i="119"/>
  <c r="X21" i="119" s="1"/>
  <c r="V21" i="119"/>
  <c r="W8" i="119"/>
  <c r="W21" i="119" s="1"/>
  <c r="W14" i="118"/>
  <c r="X14" i="118"/>
  <c r="V14" i="118"/>
  <c r="V39" i="123"/>
  <c r="V31" i="121"/>
  <c r="V23" i="135" l="1"/>
  <c r="W9" i="135"/>
  <c r="W23" i="135" s="1"/>
  <c r="Z20" i="131"/>
  <c r="Z8" i="119"/>
  <c r="Z21" i="119" s="1"/>
  <c r="Z14" i="118"/>
  <c r="AA8" i="119" l="1"/>
  <c r="AA21" i="119" s="1"/>
  <c r="AA14" i="118"/>
  <c r="J32" i="120"/>
  <c r="I9" i="120"/>
  <c r="U32" i="120" l="1"/>
  <c r="Q32" i="120"/>
  <c r="N32" i="120"/>
  <c r="P32" i="120"/>
  <c r="L32" i="120"/>
  <c r="R32" i="120" l="1"/>
  <c r="T32" i="120" l="1"/>
  <c r="V32" i="120" l="1"/>
  <c r="W32" i="120" l="1"/>
  <c r="Z32" i="120"/>
  <c r="X32" i="120" l="1"/>
  <c r="AA32" i="120"/>
</calcChain>
</file>

<file path=xl/sharedStrings.xml><?xml version="1.0" encoding="utf-8"?>
<sst xmlns="http://schemas.openxmlformats.org/spreadsheetml/2006/main" count="1276" uniqueCount="481">
  <si>
    <t>TOTAL</t>
  </si>
  <si>
    <t>P E R C E P C I O N E S</t>
  </si>
  <si>
    <t xml:space="preserve">D E D U C C I O N E S </t>
  </si>
  <si>
    <t xml:space="preserve">A </t>
  </si>
  <si>
    <t>PAGAR</t>
  </si>
  <si>
    <t>Sueldo</t>
  </si>
  <si>
    <t>Total</t>
  </si>
  <si>
    <t xml:space="preserve">  %</t>
  </si>
  <si>
    <t>TARIFA</t>
  </si>
  <si>
    <t>I.S.R.</t>
  </si>
  <si>
    <t>T A R I F A</t>
  </si>
  <si>
    <t>Limite</t>
  </si>
  <si>
    <t>Inferior</t>
  </si>
  <si>
    <t>Cuota</t>
  </si>
  <si>
    <t>Fija</t>
  </si>
  <si>
    <t>S/Excedente</t>
  </si>
  <si>
    <t>De.......A</t>
  </si>
  <si>
    <t>Credito al</t>
  </si>
  <si>
    <t>Salario</t>
  </si>
  <si>
    <t>NOTA:</t>
  </si>
  <si>
    <t>Num.</t>
  </si>
  <si>
    <t>Nombre</t>
  </si>
  <si>
    <t>Dias</t>
  </si>
  <si>
    <t>Trab.</t>
  </si>
  <si>
    <t>diario</t>
  </si>
  <si>
    <t>Horas</t>
  </si>
  <si>
    <t>Extras</t>
  </si>
  <si>
    <t>total</t>
  </si>
  <si>
    <t>Percepcion</t>
  </si>
  <si>
    <t>Credito</t>
  </si>
  <si>
    <t>Al</t>
  </si>
  <si>
    <t>Base</t>
  </si>
  <si>
    <t>Gravable</t>
  </si>
  <si>
    <t>Excedente</t>
  </si>
  <si>
    <t>Limite Inf.</t>
  </si>
  <si>
    <t>%/S exced.</t>
  </si>
  <si>
    <t>Impuesto</t>
  </si>
  <si>
    <t>Marginal</t>
  </si>
  <si>
    <t>Bruto</t>
  </si>
  <si>
    <t xml:space="preserve">Al </t>
  </si>
  <si>
    <t>a Cargo</t>
  </si>
  <si>
    <r>
      <t>o</t>
    </r>
    <r>
      <rPr>
        <b/>
        <sz val="8"/>
        <color indexed="10"/>
        <rFont val="Arial"/>
        <family val="2"/>
      </rPr>
      <t xml:space="preserve"> (A Favor)</t>
    </r>
  </si>
  <si>
    <t>Gravadas</t>
  </si>
  <si>
    <t>Deduc.</t>
  </si>
  <si>
    <t>T O T A L E S</t>
  </si>
  <si>
    <t>CONVERSION DE TABLAS A QUINCENALES</t>
  </si>
  <si>
    <t>Quincenal</t>
  </si>
  <si>
    <t>TABLAS DE TARIFA Y CREDITO AL SALARIO PARA CALCULO DE I.S.P.T.</t>
  </si>
  <si>
    <t>SUBSIDO AL EMPLEO</t>
  </si>
  <si>
    <t>MENSUAL</t>
  </si>
  <si>
    <t>Subsidio al</t>
  </si>
  <si>
    <t>Empleo</t>
  </si>
  <si>
    <t>Subsidio</t>
  </si>
  <si>
    <t>SUBSIDIO AL</t>
  </si>
  <si>
    <t>EMPLEO</t>
  </si>
  <si>
    <t>NOMBRE DE LA EMPRESA</t>
  </si>
  <si>
    <t>Prestamo</t>
  </si>
  <si>
    <t>F   I   R   M   A</t>
  </si>
  <si>
    <t>TIEMPO</t>
  </si>
  <si>
    <t>EXTRA</t>
  </si>
  <si>
    <t>SALA DE REGIDORES</t>
  </si>
  <si>
    <t>PUESTO</t>
  </si>
  <si>
    <t>PRESIDENCIA</t>
  </si>
  <si>
    <t>SECRETARIA</t>
  </si>
  <si>
    <t>RFC MSC 850101 FR1</t>
  </si>
  <si>
    <t>MARIA GUADALUPE PEREZ LLAMAS</t>
  </si>
  <si>
    <t>DIRECTOR</t>
  </si>
  <si>
    <t>CHOFER CAMION VOLTEO</t>
  </si>
  <si>
    <t>ROBERTO GUZMAN CASTRO</t>
  </si>
  <si>
    <t>OBRAS PUBLICAS</t>
  </si>
  <si>
    <t>SERVICIOS PUBLICOS</t>
  </si>
  <si>
    <t>EVERARDO RODRIGUEZ ARTEAGA</t>
  </si>
  <si>
    <t>AUXILIAR ASEO PUBLICO</t>
  </si>
  <si>
    <t>ELECTRICISTA</t>
  </si>
  <si>
    <t>ISIDRA PÈREZ CASTRO</t>
  </si>
  <si>
    <t>SINDICATURA</t>
  </si>
  <si>
    <t>R E G I D O R</t>
  </si>
  <si>
    <t>JURIDICO</t>
  </si>
  <si>
    <t>MUNICIPIO DE : SAN CRISTÒBAL DE LA BARRANCA, JALISCO</t>
  </si>
  <si>
    <t>MUNICIPIO DE : SAN CRISTÒBAL DE LA BARRANCA,JALISCO</t>
  </si>
  <si>
    <t>COMANDANTE</t>
  </si>
  <si>
    <t>POLICIA DE LINEA</t>
  </si>
  <si>
    <t>GUADALUPE DE LOS ANGELES CASTRO CASTRO</t>
  </si>
  <si>
    <t>DIRECTOR DE CATASTRO</t>
  </si>
  <si>
    <t>1</t>
  </si>
  <si>
    <t>2</t>
  </si>
  <si>
    <t>3</t>
  </si>
  <si>
    <t>4</t>
  </si>
  <si>
    <t>5</t>
  </si>
  <si>
    <t>6</t>
  </si>
  <si>
    <t>7</t>
  </si>
  <si>
    <t>8</t>
  </si>
  <si>
    <t>9</t>
  </si>
  <si>
    <t xml:space="preserve">LOIDA MARIA OROZCO VILLALOBOS </t>
  </si>
  <si>
    <t>JULIAN URZUA AVILA</t>
  </si>
  <si>
    <t>DIRECTOR DE PROTECCIÓN CIVIL</t>
  </si>
  <si>
    <t>DIRECTOR DE DESARROLLO SOCIAL</t>
  </si>
  <si>
    <t>SOFIA CASTRO AVELAR</t>
  </si>
  <si>
    <t>DIRECTOR DE TRANSPARENCIA</t>
  </si>
  <si>
    <t>SILVIA ALEJANDRA SANDOVAL SOTO</t>
  </si>
  <si>
    <t>CESAR JESUS LANDEROS MORA</t>
  </si>
  <si>
    <t>DIRECTORA DEL INSTITUTO MUNICIPAL DE LA MUJER</t>
  </si>
  <si>
    <t>Núm de Empleado</t>
  </si>
  <si>
    <t>RFC</t>
  </si>
  <si>
    <t>AFANADOR PARQUE LA ISLA</t>
  </si>
  <si>
    <t>052</t>
  </si>
  <si>
    <t>002</t>
  </si>
  <si>
    <t>ROAE8305268D9</t>
  </si>
  <si>
    <t>088</t>
  </si>
  <si>
    <t>N°</t>
  </si>
  <si>
    <t>007</t>
  </si>
  <si>
    <t>PELG8902233V7</t>
  </si>
  <si>
    <t>009</t>
  </si>
  <si>
    <t>SASS90022203B3</t>
  </si>
  <si>
    <t>CACG8412204R1</t>
  </si>
  <si>
    <t>096</t>
  </si>
  <si>
    <t>OOVL880419UZ9</t>
  </si>
  <si>
    <t>102</t>
  </si>
  <si>
    <t>LAMC910610LB9</t>
  </si>
  <si>
    <t>PECI880515LKA</t>
  </si>
  <si>
    <t>105</t>
  </si>
  <si>
    <t>CAAS900829JN3</t>
  </si>
  <si>
    <t>HACIENDA PÚBLICA MPAL</t>
  </si>
  <si>
    <t>028</t>
  </si>
  <si>
    <t>GUCR7710036Z1</t>
  </si>
  <si>
    <t>111</t>
  </si>
  <si>
    <t>UUAJ620306516</t>
  </si>
  <si>
    <t>03</t>
  </si>
  <si>
    <t>FORMA DE PAGO</t>
  </si>
  <si>
    <t>CHOFER TRANSPORTE ESCOLAR</t>
  </si>
  <si>
    <t xml:space="preserve">CHOFER </t>
  </si>
  <si>
    <t>DEPARTAMENTO DE TRANSPARENCIA</t>
  </si>
  <si>
    <t>REGISTRO CIVIL</t>
  </si>
  <si>
    <t>CATASTRO MUNICIPAL</t>
  </si>
  <si>
    <t>COMPUTO E INFÓRMATICA</t>
  </si>
  <si>
    <t>AGUA POTABLE</t>
  </si>
  <si>
    <t>Forma de Pago</t>
  </si>
  <si>
    <r>
      <t>o</t>
    </r>
    <r>
      <rPr>
        <b/>
        <sz val="9"/>
        <color indexed="10"/>
        <rFont val="Arial"/>
        <family val="2"/>
      </rPr>
      <t xml:space="preserve"> (A Favor)</t>
    </r>
  </si>
  <si>
    <t>JUZGADO MUNICIPAL</t>
  </si>
  <si>
    <t>PROTECCIÓN CIVIL</t>
  </si>
  <si>
    <t>DESARROLLO SOCIAL</t>
  </si>
  <si>
    <t>INSTITUTO MUNICIPAL DE LA MUJER</t>
  </si>
  <si>
    <r>
      <t>o</t>
    </r>
    <r>
      <rPr>
        <sz val="10"/>
        <color indexed="10"/>
        <rFont val="Arial"/>
        <family val="2"/>
      </rPr>
      <t xml:space="preserve"> (A Favor)</t>
    </r>
  </si>
  <si>
    <t>MARCO ANTONIO IBARRA RODRIGUEZ</t>
  </si>
  <si>
    <t>141</t>
  </si>
  <si>
    <t>IARM881208T31</t>
  </si>
  <si>
    <t>FRANCISCO JAVIER MERIN SOTO</t>
  </si>
  <si>
    <t>SAUL CASTRO CASTAÑEDA</t>
  </si>
  <si>
    <t>PARAMÉDICO</t>
  </si>
  <si>
    <t>CHOFER AMBULANCIA</t>
  </si>
  <si>
    <t>SERVICIOS MÉDICOS MUNICIPALES</t>
  </si>
  <si>
    <t>146</t>
  </si>
  <si>
    <t>153</t>
  </si>
  <si>
    <t>154</t>
  </si>
  <si>
    <t>CACS7103203Q9</t>
  </si>
  <si>
    <t>MESF850913II3</t>
  </si>
  <si>
    <t>MARIA GUADALUPE SOLIS CASILLAS</t>
  </si>
  <si>
    <t>FRED DE JESUS VILLALOBOS CASTILLO</t>
  </si>
  <si>
    <t>OPERADOR MOTOCONFORMADORA</t>
  </si>
  <si>
    <t xml:space="preserve">ENCARGADA DE COMEDOR </t>
  </si>
  <si>
    <t>AUXILIAR DISTRIBUCIÓN DE AGUA POTABLE</t>
  </si>
  <si>
    <t>JOSE MAGDALENO CASTRO AVELAR</t>
  </si>
  <si>
    <t>SECRETARIA DESARROLLO SOCIAL</t>
  </si>
  <si>
    <t>RASTRO</t>
  </si>
  <si>
    <t>PROYECTOS PRODUCTIVOS</t>
  </si>
  <si>
    <t>AUXILIAR DE COMPUTACION</t>
  </si>
  <si>
    <t>EDUARDO CASILLAS SOLIS</t>
  </si>
  <si>
    <t>INSPECTOR DE GANADERÍA</t>
  </si>
  <si>
    <t>OMAR CARRANZA CASILLAS</t>
  </si>
  <si>
    <t>SALVADOR GARCIA CASILLAS</t>
  </si>
  <si>
    <t>EDUARDO ROBLES CORONA</t>
  </si>
  <si>
    <t>02</t>
  </si>
  <si>
    <t>SOCG8710244C0</t>
  </si>
  <si>
    <t>VICF940917FW7</t>
  </si>
  <si>
    <t>CAAM750115HV3</t>
  </si>
  <si>
    <t>CASE8710163P8</t>
  </si>
  <si>
    <t>GACG750625B70</t>
  </si>
  <si>
    <t>CACX8112279U5</t>
  </si>
  <si>
    <t>ROCE781126IN0</t>
  </si>
  <si>
    <t>GACS7702262M3</t>
  </si>
  <si>
    <t>157</t>
  </si>
  <si>
    <t>158</t>
  </si>
  <si>
    <t>168</t>
  </si>
  <si>
    <t>173</t>
  </si>
  <si>
    <t>177</t>
  </si>
  <si>
    <t>183</t>
  </si>
  <si>
    <t>184</t>
  </si>
  <si>
    <t>MARCOS NUÑEZ SILVA</t>
  </si>
  <si>
    <t>OPERADOR RETROEXCAVADORA</t>
  </si>
  <si>
    <t>NUSM8008193D2</t>
  </si>
  <si>
    <t>ENRIQUE GARCIA ROJAS</t>
  </si>
  <si>
    <t>INDALECIO LLAMAS ESPARZA</t>
  </si>
  <si>
    <t>AUXILIAR BASICO DE PROTECCION CIVIL</t>
  </si>
  <si>
    <t>JORGE CASTRO SANDOVAL</t>
  </si>
  <si>
    <t>DAVID CASTRO RAMIREZ</t>
  </si>
  <si>
    <t>FONTANERO</t>
  </si>
  <si>
    <t>AXILIAR DE ELECTRICISTA</t>
  </si>
  <si>
    <t>CHOFER DE ASEO PUBLICO</t>
  </si>
  <si>
    <t>SANTIAGO SOLIS CASILLAS</t>
  </si>
  <si>
    <t>ABRAHAM ANCO GARCIA</t>
  </si>
  <si>
    <t>CASJ6506143H0</t>
  </si>
  <si>
    <t>GARE510603JR0</t>
  </si>
  <si>
    <t>CARD630626GL5</t>
  </si>
  <si>
    <t>LAEI990815JE7</t>
  </si>
  <si>
    <t>SOCS710314EB3</t>
  </si>
  <si>
    <t>AOGA8509167A4</t>
  </si>
  <si>
    <t>191</t>
  </si>
  <si>
    <t>190</t>
  </si>
  <si>
    <t>193</t>
  </si>
  <si>
    <t>195</t>
  </si>
  <si>
    <t>198</t>
  </si>
  <si>
    <t>201</t>
  </si>
  <si>
    <t>210</t>
  </si>
  <si>
    <t>216</t>
  </si>
  <si>
    <t>JULIAN MADERA CASTRO</t>
  </si>
  <si>
    <t>MACJ900422JF8</t>
  </si>
  <si>
    <t>ENCARGADA DEL COMEDOR ESCOLAR</t>
  </si>
  <si>
    <t>MARIO AVILA AVILA</t>
  </si>
  <si>
    <t>CHOFER DE DESARROLLO SOCIAL</t>
  </si>
  <si>
    <t>AIAM870428GG7</t>
  </si>
  <si>
    <t>221</t>
  </si>
  <si>
    <t>220</t>
  </si>
  <si>
    <t>226</t>
  </si>
  <si>
    <t>HERIBERTA AVILA VEGA</t>
  </si>
  <si>
    <t>AIVH7703037R6</t>
  </si>
  <si>
    <t>228</t>
  </si>
  <si>
    <t>SUELDO  DEL 16 AL 31 DE OCTUBRE DE 2019</t>
  </si>
  <si>
    <t>ADRIAN AYALA MARTINEZ</t>
  </si>
  <si>
    <t>AAMA781218F64</t>
  </si>
  <si>
    <t>TURISMO</t>
  </si>
  <si>
    <t>229</t>
  </si>
  <si>
    <t>236</t>
  </si>
  <si>
    <t>241</t>
  </si>
  <si>
    <t>JOSE SANDOVAL VITELA</t>
  </si>
  <si>
    <t>SAVJ640113NX2</t>
  </si>
  <si>
    <t>015</t>
  </si>
  <si>
    <t>242</t>
  </si>
  <si>
    <t>245</t>
  </si>
  <si>
    <t>DAVID CASTRO AVILA</t>
  </si>
  <si>
    <t>CAAD880427EC1</t>
  </si>
  <si>
    <t>DIRECTOR OBRAS</t>
  </si>
  <si>
    <t>248</t>
  </si>
  <si>
    <t>GILBERTO CASTRO BALTIERRA</t>
  </si>
  <si>
    <t>CABG900204C29</t>
  </si>
  <si>
    <t>EMILIA RAMIREZ CASTRO</t>
  </si>
  <si>
    <t>RACE731012RZ4</t>
  </si>
  <si>
    <t>251</t>
  </si>
  <si>
    <t>SAMUEL LLAMAS AGUAYO</t>
  </si>
  <si>
    <t>256</t>
  </si>
  <si>
    <t xml:space="preserve">SALARIO MINIMO GENERAL </t>
  </si>
  <si>
    <t>UMA</t>
  </si>
  <si>
    <t>LAAS570228G56</t>
  </si>
  <si>
    <t>DIAS</t>
  </si>
  <si>
    <t xml:space="preserve"> Descuentos</t>
  </si>
  <si>
    <t>264</t>
  </si>
  <si>
    <t>155</t>
  </si>
  <si>
    <t>MARIA LUZ ELENA GUZMAN CARDONA</t>
  </si>
  <si>
    <t>GUCL810316MN5</t>
  </si>
  <si>
    <t>PRESIDENTE MUNICIPAL</t>
  </si>
  <si>
    <t xml:space="preserve">SECRETARIO GENERAL </t>
  </si>
  <si>
    <t>170</t>
  </si>
  <si>
    <t>CARLOS ADRIAN AVILA LLAMAS</t>
  </si>
  <si>
    <t>AILC9808299Q6</t>
  </si>
  <si>
    <t>GUILLERMINA GARCIA CASTRO</t>
  </si>
  <si>
    <r>
      <t>o</t>
    </r>
    <r>
      <rPr>
        <b/>
        <sz val="12"/>
        <color indexed="10"/>
        <rFont val="Arial"/>
        <family val="2"/>
      </rPr>
      <t xml:space="preserve"> (A Favor)</t>
    </r>
  </si>
  <si>
    <t>ENCARGADO DE LA HACIENDA MUNICIPAL</t>
  </si>
  <si>
    <t>SECRETARIA HACIENDA MUNICIPAL</t>
  </si>
  <si>
    <t>DIRECTOR DE PROYECTOS PRODUCTIVOS</t>
  </si>
  <si>
    <t>269</t>
  </si>
  <si>
    <t>270</t>
  </si>
  <si>
    <t>271</t>
  </si>
  <si>
    <t>272</t>
  </si>
  <si>
    <t>273</t>
  </si>
  <si>
    <t>277</t>
  </si>
  <si>
    <t>278</t>
  </si>
  <si>
    <t>ROBERTO GUTIÈRREZ LANDEROS</t>
  </si>
  <si>
    <t>ALMA DELIA TREJO RAMÌREZ</t>
  </si>
  <si>
    <t>JOSÈ LUIS VILLALOBOS GARCÌA</t>
  </si>
  <si>
    <t>NOEMÌ HORTA GARCÌA</t>
  </si>
  <si>
    <t>MARÌA GUADALUPE LÒPEZ MAGALLANES</t>
  </si>
  <si>
    <t>MARIA GUADALUPE MUÑOZ MORA</t>
  </si>
  <si>
    <t>023</t>
  </si>
  <si>
    <t>JOSE ALFREDO CASTRO RODRIGUEZ</t>
  </si>
  <si>
    <t>CARA7406217J3</t>
  </si>
  <si>
    <t>JORGE LOPEZ GARCIA</t>
  </si>
  <si>
    <t>LOGJ9608024T3</t>
  </si>
  <si>
    <t>HOGN7707044S3</t>
  </si>
  <si>
    <t>TERA870128LC3</t>
  </si>
  <si>
    <t>LOMG001010I98</t>
  </si>
  <si>
    <t>VIGL8311141P7</t>
  </si>
  <si>
    <t>GULR780405N43</t>
  </si>
  <si>
    <t>MA GRISELDA SILVA NUÑEZ</t>
  </si>
  <si>
    <t>SING830607MHA</t>
  </si>
  <si>
    <t>ROSA ESMERALDA SANDOVAL MACHUCA</t>
  </si>
  <si>
    <t>SAMR9804042T6</t>
  </si>
  <si>
    <t>MARGARITA SOLIS CASILLAS</t>
  </si>
  <si>
    <t>SOCM780618J44</t>
  </si>
  <si>
    <t>PEDRO DAMIAN RUVALCABA VILLALOBOS</t>
  </si>
  <si>
    <t>RUVP990821QB6</t>
  </si>
  <si>
    <t>EFRAIN ROBLES FLORES</t>
  </si>
  <si>
    <t>ROFE870509J60</t>
  </si>
  <si>
    <t>VICTORIANO SANDOVAL FLORES</t>
  </si>
  <si>
    <t>SAFV890702G75</t>
  </si>
  <si>
    <t>MUMG740311J20</t>
  </si>
  <si>
    <t>GOGL7709164H2</t>
  </si>
  <si>
    <t>194</t>
  </si>
  <si>
    <t>EFRAIN SILVA NUÑEZ</t>
  </si>
  <si>
    <t>SINE910215840</t>
  </si>
  <si>
    <t>276</t>
  </si>
  <si>
    <t>279</t>
  </si>
  <si>
    <t>280</t>
  </si>
  <si>
    <t>281</t>
  </si>
  <si>
    <t>282</t>
  </si>
  <si>
    <t>283</t>
  </si>
  <si>
    <t xml:space="preserve">  </t>
  </si>
  <si>
    <t>GABRIELA CASTRO SOTO</t>
  </si>
  <si>
    <t>CASG940509UY3</t>
  </si>
  <si>
    <t>AFANADORA PRESIDENCIA MUNICIPAL</t>
  </si>
  <si>
    <t>285</t>
  </si>
  <si>
    <t>AFANADORA SANITARIOS PÙBLICOS</t>
  </si>
  <si>
    <t>MA GUADALUPE MARISCAL ARELLANO</t>
  </si>
  <si>
    <t>LUCIA GONZALEZ GUZMAN</t>
  </si>
  <si>
    <t>136</t>
  </si>
  <si>
    <t>261</t>
  </si>
  <si>
    <t>ERIDANI OROZCO VILLALOBOS</t>
  </si>
  <si>
    <t>OOVE840411MK4</t>
  </si>
  <si>
    <t>DIRECTOR DE  MEDIOS AUDIOVISUALES</t>
  </si>
  <si>
    <t xml:space="preserve">JUEZ MUNICIPAL </t>
  </si>
  <si>
    <t>CONTRALORIA MUNICIPAL</t>
  </si>
  <si>
    <t>FRANCISCO GUTIERREZ ÁVILA</t>
  </si>
  <si>
    <t>GUAF780107TW9</t>
  </si>
  <si>
    <t>TITULAR DEL ORGANO INTERNO DE CONTROL</t>
  </si>
  <si>
    <t>SINDICO MUNICIPAL</t>
  </si>
  <si>
    <t>CHOFER DE AUTOBUS</t>
  </si>
  <si>
    <t>ROSA VIRIDIANA ARELLANO VEGA</t>
  </si>
  <si>
    <t>AEVR730416EG0</t>
  </si>
  <si>
    <t>CURP</t>
  </si>
  <si>
    <t>PECI880515MJCRSS02</t>
  </si>
  <si>
    <t>SASS900220MJCNTL02</t>
  </si>
  <si>
    <t>PELG890223MJCRLD06</t>
  </si>
  <si>
    <t>CACG841220MJCSSD03</t>
  </si>
  <si>
    <t>CARA740621HJCSDL00</t>
  </si>
  <si>
    <t>GUCR771003HJCZSB05</t>
  </si>
  <si>
    <t>ROAE830526HJCDRV07</t>
  </si>
  <si>
    <t>OOVL880419MJCRLD03</t>
  </si>
  <si>
    <t>LAMC910610HJCNRS00</t>
  </si>
  <si>
    <t>CAAS900829MJCSVF05</t>
  </si>
  <si>
    <t>UUAJ620306HJCRVL01</t>
  </si>
  <si>
    <t>SOCM780618MJCLSR05</t>
  </si>
  <si>
    <t>IARM881208HZSBDR03</t>
  </si>
  <si>
    <t>CACS710320HJCSSL08</t>
  </si>
  <si>
    <t>MESF850913HJCRTR09</t>
  </si>
  <si>
    <t>GUCL810316MJCZRZ05</t>
  </si>
  <si>
    <t>SOCG871024MJCLSD09</t>
  </si>
  <si>
    <t>VICF940917HJCLSR05</t>
  </si>
  <si>
    <t>GUAF780107HJCTVR01</t>
  </si>
  <si>
    <t>CAAM750115HJCSVG03</t>
  </si>
  <si>
    <t>AILC980829HJCVLR00</t>
  </si>
  <si>
    <t>CASE871016HJCSLD02</t>
  </si>
  <si>
    <t>GACG750625MJCRSL06</t>
  </si>
  <si>
    <t>CXCO811227HJCRSM04</t>
  </si>
  <si>
    <t>ROCE781126HJCBRD03</t>
  </si>
  <si>
    <t>GACS770226HJCRSL00</t>
  </si>
  <si>
    <t>NUSM800819HJCXLR05</t>
  </si>
  <si>
    <t>AOGA850916HJCNRB08</t>
  </si>
  <si>
    <t>CASJ650614HJCSNR02</t>
  </si>
  <si>
    <t>GARE510603HJCRJN02</t>
  </si>
  <si>
    <t>SINE910215HJCLXF01</t>
  </si>
  <si>
    <t>SOCS710314HJCLSN05</t>
  </si>
  <si>
    <t>CARD630626HJCSMV08</t>
  </si>
  <si>
    <t>MACJ900422HJCDSL04</t>
  </si>
  <si>
    <t>AIAM870428HJCVVR02</t>
  </si>
  <si>
    <t>AIVH770303MJCVGR09</t>
  </si>
  <si>
    <t>AAMA781218HJCYRD03</t>
  </si>
  <si>
    <t>SAVJ640113HJCNTS12</t>
  </si>
  <si>
    <t>CAAD880427HZSSVV05</t>
  </si>
  <si>
    <t>CABG900204HJCSLL01</t>
  </si>
  <si>
    <t>RACE731012MJCMSM04</t>
  </si>
  <si>
    <t>LAAS570228HJCLGM06</t>
  </si>
  <si>
    <t>OOVE840411MJCRLR07</t>
  </si>
  <si>
    <t>SAMR980404MJCNCS05</t>
  </si>
  <si>
    <t>SAFV890702HJCNLC08</t>
  </si>
  <si>
    <t>ROFE870509HDGBLF05</t>
  </si>
  <si>
    <t>SING830607MJCLXR08</t>
  </si>
  <si>
    <t>CASG940509MJCSTB07</t>
  </si>
  <si>
    <t>GULR780405HJCTNB02</t>
  </si>
  <si>
    <t>TERA870128MJCRML06</t>
  </si>
  <si>
    <t>VIGL831114HJCLRS02</t>
  </si>
  <si>
    <t>HOGN770704MJCRRM07</t>
  </si>
  <si>
    <t>LOMG001010MJCPGDA9</t>
  </si>
  <si>
    <t>MUMG740311MJCXRD01</t>
  </si>
  <si>
    <t>LOGJ960802HJCPRR09</t>
  </si>
  <si>
    <t>GOGL770916MZSNZC07</t>
  </si>
  <si>
    <t>RUVP990821HJCVLD03</t>
  </si>
  <si>
    <t>MAAG781030MJCRRD08</t>
  </si>
  <si>
    <t>AEVR730416MJCRGS03</t>
  </si>
  <si>
    <t>291</t>
  </si>
  <si>
    <t>292</t>
  </si>
  <si>
    <t>ENCARGADO DEL MODULO DE MAQUINA Y BODEGA MUNICIPAL</t>
  </si>
  <si>
    <t>AUXILIAR DE LA BODEGA MUNICIPAL</t>
  </si>
  <si>
    <t>SUPERVISOR DE TURNO</t>
  </si>
  <si>
    <t>295</t>
  </si>
  <si>
    <t>296</t>
  </si>
  <si>
    <t>RAMIRO CASTRO HORTA</t>
  </si>
  <si>
    <t>CAHR900320NQ0</t>
  </si>
  <si>
    <t>CAHR900320HJCSRN09</t>
  </si>
  <si>
    <t>BAFJ64022457A</t>
  </si>
  <si>
    <t>BAFJ640224HJCLRS16</t>
  </si>
  <si>
    <t>JOSE BLANCO FRIAS</t>
  </si>
  <si>
    <t>MECANICO MUNICIPAL</t>
  </si>
  <si>
    <t>032</t>
  </si>
  <si>
    <t>ULISES LOPEZ RODRIGUEZ</t>
  </si>
  <si>
    <t>LORU840304TS8</t>
  </si>
  <si>
    <t>298</t>
  </si>
  <si>
    <t>SECRETARIA DE PROYECTOS PRODUCTIVOS</t>
  </si>
  <si>
    <t>LORU840304HJCPDL05</t>
  </si>
  <si>
    <t>BIBLIOTECA PÙBLICA MUNICIPAL</t>
  </si>
  <si>
    <t>MAAM781030138</t>
  </si>
  <si>
    <t>AUXILIAR DEL REGISTRO CIVIL</t>
  </si>
  <si>
    <t>ANGELBERTO CASILLAS SOLIS</t>
  </si>
  <si>
    <t>301</t>
  </si>
  <si>
    <t>CASA730128UJ7</t>
  </si>
  <si>
    <t>CASA730128HJCSLN01</t>
  </si>
  <si>
    <t>AUXILIAR DE LA BIBLIOTECA PÙBLICA MUNICIPAL</t>
  </si>
  <si>
    <t>300</t>
  </si>
  <si>
    <t>OMAR RENE DAVALOS HERNANDEZ</t>
  </si>
  <si>
    <t>DAHO810112BZA</t>
  </si>
  <si>
    <t>DAHO810212HJCVRM05</t>
  </si>
  <si>
    <t>MEDICO MUNICIPAL</t>
  </si>
  <si>
    <t>302</t>
  </si>
  <si>
    <t>303</t>
  </si>
  <si>
    <t>PAOLA ARACELI CORTEZ VARELA</t>
  </si>
  <si>
    <t>COVP990629626</t>
  </si>
  <si>
    <t>COVP990629MJCRRL01</t>
  </si>
  <si>
    <t>DIRECTORA DE CULTURA</t>
  </si>
  <si>
    <t>CULTURA</t>
  </si>
  <si>
    <t>LAEI990815HJCLSN01</t>
  </si>
  <si>
    <t>304</t>
  </si>
  <si>
    <t>AISG820930HJCVLR04</t>
  </si>
  <si>
    <t>SUPERVISOR BODEGA MUNICIPAL</t>
  </si>
  <si>
    <t>AISG820930134</t>
  </si>
  <si>
    <t>GERARDO AVILA SILVA</t>
  </si>
  <si>
    <t>305</t>
  </si>
  <si>
    <t>RAFAEL NUÑEZ SILVA</t>
  </si>
  <si>
    <t>NUSR670406TB4</t>
  </si>
  <si>
    <t>NUSR670406HJCXLF02</t>
  </si>
  <si>
    <t>ISR Salarios</t>
  </si>
  <si>
    <t>TABLAS PUBLICADAS EL 27 DE DICIEMBRE DE 2022</t>
  </si>
  <si>
    <t>VIGENTES PARA 2023</t>
  </si>
  <si>
    <t>EJERCICIO 2023</t>
  </si>
  <si>
    <t>306</t>
  </si>
  <si>
    <t>ALICIA CASTRO CASTRO</t>
  </si>
  <si>
    <t>CACX031118NV2</t>
  </si>
  <si>
    <t>CXCA031118MJCSSLA</t>
  </si>
  <si>
    <t>307</t>
  </si>
  <si>
    <t>308</t>
  </si>
  <si>
    <t>ALEJANDRA URZUA AVILA</t>
  </si>
  <si>
    <t>UUAA890903CI9</t>
  </si>
  <si>
    <t>UUAA890903MJCRVL08</t>
  </si>
  <si>
    <t>AFANADORA CASA DE LA CULTURA</t>
  </si>
  <si>
    <t>309</t>
  </si>
  <si>
    <t>TANIA LIZBETH ALVAREZ HERNANDEZ</t>
  </si>
  <si>
    <t>AAHT990809FI1</t>
  </si>
  <si>
    <t>AAHT990809MDFLRN03</t>
  </si>
  <si>
    <t>310</t>
  </si>
  <si>
    <t>DANIEL RODRIGUEZ VEGA</t>
  </si>
  <si>
    <t>ROVD970919SI6</t>
  </si>
  <si>
    <t>ROVD790919HJCDGN08</t>
  </si>
  <si>
    <t>311</t>
  </si>
  <si>
    <t>SANDRA SUJEY RODRIGUEZ GONZALEZ</t>
  </si>
  <si>
    <t>ROGS8710228D9</t>
  </si>
  <si>
    <t>ROGS871022MJCDNN00</t>
  </si>
  <si>
    <t>312</t>
  </si>
  <si>
    <t>CEME950131GZ7</t>
  </si>
  <si>
    <t>CEME950131HJCJXD02</t>
  </si>
  <si>
    <t>EGDAR ALEJANDRO CEJA MUÑOZ</t>
  </si>
  <si>
    <t>313</t>
  </si>
  <si>
    <t>EUNICE MIREN HERNANDEZ BARAJAS</t>
  </si>
  <si>
    <t>HEBE970910MA3</t>
  </si>
  <si>
    <t>HEBE970910MJCRRN03</t>
  </si>
  <si>
    <t>SUELDO  DEL 16 AL 28 DE FEBRERO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</si>
</sst>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-[$€]* #,##0.00_-;\-[$€]* #,##0.00_-;_-[$€]* &quot;-&quot;??_-;_-@_-"/>
    <numFmt numFmtId="165" formatCode="#,##0.00_ ;[Red]\-#,##0.00\ "/>
    <numFmt numFmtId="166" formatCode="#,##0.00_ ;\-#,##0.00\ "/>
  </numFmts>
  <fonts count="34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0"/>
      <color indexed="10"/>
      <name val="Arial"/>
      <family val="2"/>
    </font>
    <font>
      <b/>
      <sz val="14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12"/>
      <color indexed="10"/>
      <name val="Times New Roman"/>
      <family val="1"/>
    </font>
    <font>
      <sz val="8"/>
      <name val="Arial"/>
      <family val="2"/>
    </font>
    <font>
      <b/>
      <sz val="8"/>
      <color indexed="10"/>
      <name val="Arial"/>
      <family val="2"/>
    </font>
    <font>
      <b/>
      <sz val="14"/>
      <color indexed="18"/>
      <name val="Verdana"/>
      <family val="2"/>
    </font>
    <font>
      <b/>
      <sz val="8"/>
      <color indexed="10"/>
      <name val="Times New Roman"/>
      <family val="1"/>
    </font>
    <font>
      <b/>
      <sz val="12"/>
      <color indexed="18"/>
      <name val="Verdana"/>
      <family val="2"/>
    </font>
    <font>
      <sz val="10"/>
      <name val="MS Sans Serif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10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b/>
      <sz val="12"/>
      <color indexed="18"/>
      <name val="Verdana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b/>
      <sz val="12"/>
      <color indexed="10"/>
      <name val="Arial"/>
      <family val="2"/>
    </font>
    <font>
      <b/>
      <sz val="16"/>
      <color indexed="18"/>
      <name val="Verdana"/>
      <family val="2"/>
    </font>
    <font>
      <b/>
      <sz val="14"/>
      <name val="Arial"/>
      <family val="2"/>
    </font>
    <font>
      <sz val="16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0.24997711111789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6" fillId="0" borderId="0"/>
  </cellStyleXfs>
  <cellXfs count="318">
    <xf numFmtId="0" fontId="0" fillId="0" borderId="0" xfId="0"/>
    <xf numFmtId="39" fontId="0" fillId="0" borderId="0" xfId="0" applyNumberFormat="1"/>
    <xf numFmtId="0" fontId="0" fillId="0" borderId="0" xfId="0" applyAlignment="1">
      <alignment horizontal="left"/>
    </xf>
    <xf numFmtId="0" fontId="0" fillId="0" borderId="0" xfId="0" applyAlignment="1">
      <alignment horizontal="fill"/>
    </xf>
    <xf numFmtId="0" fontId="1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fill"/>
    </xf>
    <xf numFmtId="0" fontId="8" fillId="0" borderId="0" xfId="0" applyFont="1" applyAlignment="1">
      <alignment horizontal="fill"/>
    </xf>
    <xf numFmtId="39" fontId="8" fillId="0" borderId="1" xfId="0" applyNumberFormat="1" applyFont="1" applyBorder="1"/>
    <xf numFmtId="10" fontId="8" fillId="0" borderId="1" xfId="0" applyNumberFormat="1" applyFont="1" applyBorder="1"/>
    <xf numFmtId="39" fontId="8" fillId="0" borderId="0" xfId="0" applyNumberFormat="1" applyFont="1"/>
    <xf numFmtId="39" fontId="8" fillId="0" borderId="2" xfId="0" applyNumberFormat="1" applyFont="1" applyBorder="1"/>
    <xf numFmtId="10" fontId="8" fillId="0" borderId="2" xfId="0" applyNumberFormat="1" applyFont="1" applyBorder="1"/>
    <xf numFmtId="0" fontId="8" fillId="0" borderId="2" xfId="0" applyFont="1" applyBorder="1"/>
    <xf numFmtId="0" fontId="10" fillId="0" borderId="0" xfId="0" applyFont="1"/>
    <xf numFmtId="0" fontId="9" fillId="0" borderId="0" xfId="0" applyFont="1" applyProtection="1">
      <protection locked="0"/>
    </xf>
    <xf numFmtId="39" fontId="8" fillId="0" borderId="1" xfId="0" applyNumberFormat="1" applyFont="1" applyBorder="1" applyProtection="1">
      <protection locked="0"/>
    </xf>
    <xf numFmtId="10" fontId="8" fillId="0" borderId="1" xfId="0" applyNumberFormat="1" applyFont="1" applyBorder="1" applyProtection="1">
      <protection locked="0"/>
    </xf>
    <xf numFmtId="0" fontId="11" fillId="0" borderId="3" xfId="0" applyFont="1" applyBorder="1"/>
    <xf numFmtId="0" fontId="3" fillId="0" borderId="3" xfId="0" applyFont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43" fontId="3" fillId="0" borderId="1" xfId="2" applyFont="1" applyBorder="1" applyAlignment="1" applyProtection="1">
      <alignment horizontal="center"/>
    </xf>
    <xf numFmtId="0" fontId="3" fillId="2" borderId="1" xfId="0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14" fillId="0" borderId="0" xfId="0" applyFont="1"/>
    <xf numFmtId="0" fontId="0" fillId="0" borderId="4" xfId="0" applyBorder="1"/>
    <xf numFmtId="0" fontId="0" fillId="0" borderId="3" xfId="0" applyBorder="1"/>
    <xf numFmtId="0" fontId="0" fillId="0" borderId="2" xfId="0" applyBorder="1"/>
    <xf numFmtId="0" fontId="2" fillId="0" borderId="1" xfId="0" applyFont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4" borderId="0" xfId="0" applyFont="1" applyFill="1" applyAlignment="1">
      <alignment horizontal="center"/>
    </xf>
    <xf numFmtId="0" fontId="0" fillId="4" borderId="2" xfId="0" applyFill="1" applyBorder="1"/>
    <xf numFmtId="0" fontId="15" fillId="0" borderId="0" xfId="0" applyFont="1" applyAlignment="1" applyProtection="1">
      <alignment horizontal="center"/>
      <protection locked="0"/>
    </xf>
    <xf numFmtId="49" fontId="1" fillId="0" borderId="7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49" fontId="4" fillId="0" borderId="4" xfId="0" applyNumberFormat="1" applyFont="1" applyBorder="1" applyAlignment="1">
      <alignment horizontal="center"/>
    </xf>
    <xf numFmtId="0" fontId="17" fillId="0" borderId="1" xfId="0" applyFont="1" applyBorder="1" applyAlignment="1">
      <alignment horizontal="center" wrapText="1"/>
    </xf>
    <xf numFmtId="0" fontId="18" fillId="0" borderId="3" xfId="0" applyFont="1" applyBorder="1"/>
    <xf numFmtId="0" fontId="17" fillId="0" borderId="3" xfId="0" applyFont="1" applyBorder="1" applyAlignment="1">
      <alignment horizontal="center"/>
    </xf>
    <xf numFmtId="0" fontId="17" fillId="2" borderId="3" xfId="0" applyFont="1" applyFill="1" applyBorder="1" applyAlignment="1">
      <alignment horizontal="center"/>
    </xf>
    <xf numFmtId="0" fontId="17" fillId="2" borderId="4" xfId="0" applyFont="1" applyFill="1" applyBorder="1" applyAlignment="1">
      <alignment horizontal="center"/>
    </xf>
    <xf numFmtId="0" fontId="18" fillId="0" borderId="0" xfId="0" applyFont="1"/>
    <xf numFmtId="0" fontId="17" fillId="0" borderId="1" xfId="0" applyFont="1" applyBorder="1" applyAlignment="1">
      <alignment horizontal="center"/>
    </xf>
    <xf numFmtId="43" fontId="17" fillId="0" borderId="1" xfId="2" applyFont="1" applyBorder="1" applyAlignment="1" applyProtection="1">
      <alignment horizontal="center"/>
    </xf>
    <xf numFmtId="0" fontId="17" fillId="2" borderId="1" xfId="0" applyFont="1" applyFill="1" applyBorder="1" applyAlignment="1">
      <alignment horizontal="center"/>
    </xf>
    <xf numFmtId="0" fontId="17" fillId="2" borderId="5" xfId="0" applyFont="1" applyFill="1" applyBorder="1" applyAlignment="1">
      <alignment horizontal="center"/>
    </xf>
    <xf numFmtId="0" fontId="18" fillId="0" borderId="1" xfId="0" applyFont="1" applyBorder="1"/>
    <xf numFmtId="0" fontId="18" fillId="0" borderId="2" xfId="0" applyFont="1" applyBorder="1"/>
    <xf numFmtId="0" fontId="18" fillId="0" borderId="4" xfId="0" applyFont="1" applyBorder="1"/>
    <xf numFmtId="43" fontId="18" fillId="0" borderId="0" xfId="2" applyFont="1" applyProtection="1"/>
    <xf numFmtId="0" fontId="17" fillId="0" borderId="2" xfId="0" applyFont="1" applyBorder="1" applyAlignment="1">
      <alignment horizontal="center"/>
    </xf>
    <xf numFmtId="0" fontId="17" fillId="2" borderId="2" xfId="0" applyFont="1" applyFill="1" applyBorder="1" applyAlignment="1">
      <alignment horizontal="center"/>
    </xf>
    <xf numFmtId="0" fontId="17" fillId="4" borderId="1" xfId="0" applyFont="1" applyFill="1" applyBorder="1" applyAlignment="1">
      <alignment horizontal="center"/>
    </xf>
    <xf numFmtId="0" fontId="18" fillId="4" borderId="1" xfId="0" applyFont="1" applyFill="1" applyBorder="1"/>
    <xf numFmtId="9" fontId="18" fillId="0" borderId="0" xfId="0" applyNumberFormat="1" applyFont="1"/>
    <xf numFmtId="0" fontId="18" fillId="5" borderId="4" xfId="0" applyFont="1" applyFill="1" applyBorder="1"/>
    <xf numFmtId="0" fontId="18" fillId="5" borderId="0" xfId="0" applyFont="1" applyFill="1"/>
    <xf numFmtId="0" fontId="21" fillId="0" borderId="0" xfId="0" applyFont="1"/>
    <xf numFmtId="0" fontId="23" fillId="0" borderId="3" xfId="0" applyFont="1" applyBorder="1"/>
    <xf numFmtId="0" fontId="24" fillId="0" borderId="3" xfId="0" applyFont="1" applyBorder="1" applyAlignment="1">
      <alignment horizontal="center"/>
    </xf>
    <xf numFmtId="0" fontId="24" fillId="2" borderId="3" xfId="0" applyFont="1" applyFill="1" applyBorder="1" applyAlignment="1">
      <alignment horizontal="center"/>
    </xf>
    <xf numFmtId="0" fontId="24" fillId="2" borderId="4" xfId="0" applyFont="1" applyFill="1" applyBorder="1" applyAlignment="1">
      <alignment horizontal="center"/>
    </xf>
    <xf numFmtId="0" fontId="21" fillId="0" borderId="3" xfId="0" applyFont="1" applyBorder="1"/>
    <xf numFmtId="0" fontId="24" fillId="0" borderId="1" xfId="0" applyFont="1" applyBorder="1" applyAlignment="1">
      <alignment horizontal="center"/>
    </xf>
    <xf numFmtId="0" fontId="24" fillId="0" borderId="1" xfId="0" applyFont="1" applyBorder="1" applyAlignment="1">
      <alignment horizontal="center" wrapText="1"/>
    </xf>
    <xf numFmtId="43" fontId="24" fillId="0" borderId="1" xfId="2" applyFont="1" applyBorder="1" applyAlignment="1" applyProtection="1">
      <alignment horizontal="center"/>
    </xf>
    <xf numFmtId="0" fontId="24" fillId="2" borderId="1" xfId="0" applyFont="1" applyFill="1" applyBorder="1" applyAlignment="1">
      <alignment horizontal="center"/>
    </xf>
    <xf numFmtId="0" fontId="25" fillId="0" borderId="1" xfId="0" applyFont="1" applyBorder="1" applyAlignment="1">
      <alignment horizontal="center"/>
    </xf>
    <xf numFmtId="0" fontId="24" fillId="0" borderId="2" xfId="0" applyFont="1" applyBorder="1" applyAlignment="1">
      <alignment horizontal="center"/>
    </xf>
    <xf numFmtId="0" fontId="24" fillId="2" borderId="5" xfId="0" applyFont="1" applyFill="1" applyBorder="1" applyAlignment="1">
      <alignment horizontal="center"/>
    </xf>
    <xf numFmtId="0" fontId="21" fillId="0" borderId="1" xfId="0" applyFont="1" applyBorder="1"/>
    <xf numFmtId="0" fontId="24" fillId="4" borderId="1" xfId="0" applyFont="1" applyFill="1" applyBorder="1" applyAlignment="1">
      <alignment horizontal="center"/>
    </xf>
    <xf numFmtId="0" fontId="24" fillId="4" borderId="4" xfId="0" applyFont="1" applyFill="1" applyBorder="1" applyAlignment="1">
      <alignment horizontal="center"/>
    </xf>
    <xf numFmtId="0" fontId="26" fillId="4" borderId="4" xfId="0" applyFont="1" applyFill="1" applyBorder="1" applyAlignment="1">
      <alignment horizontal="center"/>
    </xf>
    <xf numFmtId="0" fontId="21" fillId="4" borderId="4" xfId="0" applyFont="1" applyFill="1" applyBorder="1"/>
    <xf numFmtId="49" fontId="1" fillId="0" borderId="4" xfId="0" applyNumberFormat="1" applyFont="1" applyBorder="1" applyAlignment="1">
      <alignment horizontal="center"/>
    </xf>
    <xf numFmtId="0" fontId="17" fillId="7" borderId="4" xfId="0" applyFont="1" applyFill="1" applyBorder="1" applyAlignment="1">
      <alignment horizontal="center"/>
    </xf>
    <xf numFmtId="0" fontId="17" fillId="7" borderId="3" xfId="0" applyFont="1" applyFill="1" applyBorder="1" applyAlignment="1">
      <alignment horizontal="center"/>
    </xf>
    <xf numFmtId="0" fontId="22" fillId="0" borderId="0" xfId="0" applyFont="1" applyAlignment="1" applyProtection="1">
      <alignment horizontal="center"/>
      <protection locked="0"/>
    </xf>
    <xf numFmtId="0" fontId="1" fillId="0" borderId="4" xfId="0" applyFont="1" applyBorder="1" applyAlignment="1" applyProtection="1">
      <alignment horizontal="left"/>
      <protection locked="0"/>
    </xf>
    <xf numFmtId="0" fontId="1" fillId="0" borderId="4" xfId="0" applyFont="1" applyBorder="1"/>
    <xf numFmtId="0" fontId="5" fillId="4" borderId="3" xfId="0" applyFont="1" applyFill="1" applyBorder="1" applyAlignment="1">
      <alignment horizontal="center"/>
    </xf>
    <xf numFmtId="0" fontId="0" fillId="4" borderId="1" xfId="0" applyFill="1" applyBorder="1"/>
    <xf numFmtId="0" fontId="4" fillId="0" borderId="4" xfId="0" applyFont="1" applyBorder="1"/>
    <xf numFmtId="0" fontId="4" fillId="0" borderId="0" xfId="0" applyFont="1"/>
    <xf numFmtId="43" fontId="1" fillId="0" borderId="0" xfId="2" applyFont="1" applyProtection="1"/>
    <xf numFmtId="165" fontId="4" fillId="0" borderId="0" xfId="0" applyNumberFormat="1" applyFont="1"/>
    <xf numFmtId="43" fontId="4" fillId="0" borderId="0" xfId="2" applyFont="1" applyProtection="1"/>
    <xf numFmtId="0" fontId="2" fillId="4" borderId="4" xfId="0" applyFont="1" applyFill="1" applyBorder="1" applyAlignment="1">
      <alignment horizontal="center"/>
    </xf>
    <xf numFmtId="0" fontId="1" fillId="4" borderId="4" xfId="0" applyFont="1" applyFill="1" applyBorder="1"/>
    <xf numFmtId="165" fontId="5" fillId="4" borderId="4" xfId="0" applyNumberFormat="1" applyFont="1" applyFill="1" applyBorder="1" applyAlignment="1">
      <alignment horizontal="center"/>
    </xf>
    <xf numFmtId="0" fontId="5" fillId="7" borderId="4" xfId="0" applyFont="1" applyFill="1" applyBorder="1" applyAlignment="1">
      <alignment horizontal="center"/>
    </xf>
    <xf numFmtId="0" fontId="4" fillId="4" borderId="4" xfId="0" applyFont="1" applyFill="1" applyBorder="1"/>
    <xf numFmtId="0" fontId="5" fillId="4" borderId="4" xfId="0" applyFont="1" applyFill="1" applyBorder="1" applyAlignment="1">
      <alignment horizontal="center" wrapText="1"/>
    </xf>
    <xf numFmtId="0" fontId="4" fillId="0" borderId="4" xfId="0" applyFont="1" applyBorder="1" applyAlignment="1">
      <alignment horizontal="center"/>
    </xf>
    <xf numFmtId="1" fontId="5" fillId="0" borderId="4" xfId="2" applyNumberFormat="1" applyFont="1" applyBorder="1" applyAlignment="1" applyProtection="1">
      <alignment horizontal="right"/>
    </xf>
    <xf numFmtId="1" fontId="5" fillId="0" borderId="4" xfId="2" applyNumberFormat="1" applyFont="1" applyFill="1" applyBorder="1" applyAlignment="1" applyProtection="1">
      <alignment horizontal="right"/>
    </xf>
    <xf numFmtId="0" fontId="1" fillId="4" borderId="1" xfId="0" applyFont="1" applyFill="1" applyBorder="1"/>
    <xf numFmtId="0" fontId="3" fillId="4" borderId="4" xfId="0" applyFont="1" applyFill="1" applyBorder="1" applyAlignment="1">
      <alignment horizontal="center"/>
    </xf>
    <xf numFmtId="0" fontId="1" fillId="0" borderId="3" xfId="0" applyFont="1" applyBorder="1"/>
    <xf numFmtId="0" fontId="1" fillId="0" borderId="1" xfId="0" applyFont="1" applyBorder="1"/>
    <xf numFmtId="0" fontId="5" fillId="0" borderId="0" xfId="0" applyFont="1" applyAlignment="1">
      <alignment horizontal="center"/>
    </xf>
    <xf numFmtId="165" fontId="5" fillId="0" borderId="0" xfId="2" applyNumberFormat="1" applyFont="1" applyBorder="1" applyAlignment="1" applyProtection="1">
      <alignment horizontal="right"/>
    </xf>
    <xf numFmtId="165" fontId="5" fillId="2" borderId="0" xfId="2" applyNumberFormat="1" applyFont="1" applyFill="1" applyBorder="1" applyAlignment="1" applyProtection="1">
      <alignment horizontal="right"/>
    </xf>
    <xf numFmtId="49" fontId="27" fillId="0" borderId="7" xfId="0" applyNumberFormat="1" applyFont="1" applyBorder="1" applyAlignment="1">
      <alignment horizontal="center"/>
    </xf>
    <xf numFmtId="0" fontId="27" fillId="0" borderId="4" xfId="0" applyFont="1" applyBorder="1"/>
    <xf numFmtId="49" fontId="29" fillId="0" borderId="7" xfId="0" applyNumberFormat="1" applyFont="1" applyBorder="1" applyAlignment="1">
      <alignment horizontal="center"/>
    </xf>
    <xf numFmtId="0" fontId="29" fillId="0" borderId="4" xfId="0" applyFont="1" applyBorder="1"/>
    <xf numFmtId="0" fontId="29" fillId="0" borderId="0" xfId="0" applyFont="1"/>
    <xf numFmtId="49" fontId="27" fillId="0" borderId="0" xfId="0" applyNumberFormat="1" applyFont="1" applyAlignment="1">
      <alignment horizontal="center"/>
    </xf>
    <xf numFmtId="0" fontId="27" fillId="0" borderId="16" xfId="0" applyFont="1" applyBorder="1" applyAlignment="1" applyProtection="1">
      <alignment horizontal="center"/>
      <protection locked="0"/>
    </xf>
    <xf numFmtId="43" fontId="2" fillId="3" borderId="0" xfId="2" applyFont="1" applyFill="1" applyProtection="1"/>
    <xf numFmtId="0" fontId="3" fillId="8" borderId="0" xfId="0" applyFont="1" applyFill="1" applyAlignment="1">
      <alignment horizontal="center" wrapText="1"/>
    </xf>
    <xf numFmtId="0" fontId="28" fillId="6" borderId="4" xfId="0" applyFont="1" applyFill="1" applyBorder="1" applyAlignment="1">
      <alignment horizontal="center" wrapText="1"/>
    </xf>
    <xf numFmtId="0" fontId="28" fillId="4" borderId="4" xfId="0" applyFont="1" applyFill="1" applyBorder="1" applyAlignment="1">
      <alignment horizontal="center"/>
    </xf>
    <xf numFmtId="165" fontId="28" fillId="4" borderId="4" xfId="0" applyNumberFormat="1" applyFont="1" applyFill="1" applyBorder="1" applyAlignment="1">
      <alignment horizontal="center"/>
    </xf>
    <xf numFmtId="0" fontId="28" fillId="7" borderId="4" xfId="0" applyFont="1" applyFill="1" applyBorder="1" applyAlignment="1">
      <alignment horizontal="center"/>
    </xf>
    <xf numFmtId="0" fontId="27" fillId="0" borderId="0" xfId="0" applyFont="1" applyAlignment="1">
      <alignment horizontal="center"/>
    </xf>
    <xf numFmtId="0" fontId="27" fillId="0" borderId="3" xfId="0" applyFont="1" applyBorder="1"/>
    <xf numFmtId="0" fontId="28" fillId="0" borderId="3" xfId="0" applyFont="1" applyBorder="1" applyAlignment="1">
      <alignment horizontal="center"/>
    </xf>
    <xf numFmtId="0" fontId="28" fillId="2" borderId="3" xfId="0" applyFont="1" applyFill="1" applyBorder="1" applyAlignment="1">
      <alignment horizontal="center"/>
    </xf>
    <xf numFmtId="0" fontId="28" fillId="2" borderId="4" xfId="0" applyFont="1" applyFill="1" applyBorder="1" applyAlignment="1">
      <alignment horizontal="center"/>
    </xf>
    <xf numFmtId="0" fontId="28" fillId="0" borderId="1" xfId="0" applyFont="1" applyBorder="1" applyAlignment="1">
      <alignment horizontal="center" wrapText="1"/>
    </xf>
    <xf numFmtId="0" fontId="28" fillId="0" borderId="1" xfId="0" applyFont="1" applyBorder="1" applyAlignment="1">
      <alignment horizontal="center"/>
    </xf>
    <xf numFmtId="43" fontId="28" fillId="0" borderId="3" xfId="2" applyFont="1" applyBorder="1" applyAlignment="1" applyProtection="1">
      <alignment horizontal="center"/>
    </xf>
    <xf numFmtId="0" fontId="28" fillId="2" borderId="1" xfId="0" applyFont="1" applyFill="1" applyBorder="1" applyAlignment="1">
      <alignment horizontal="center"/>
    </xf>
    <xf numFmtId="0" fontId="28" fillId="0" borderId="2" xfId="0" applyFont="1" applyBorder="1" applyAlignment="1">
      <alignment horizontal="center" wrapText="1"/>
    </xf>
    <xf numFmtId="0" fontId="28" fillId="0" borderId="2" xfId="0" applyFont="1" applyBorder="1" applyAlignment="1">
      <alignment horizontal="center"/>
    </xf>
    <xf numFmtId="0" fontId="28" fillId="2" borderId="2" xfId="0" applyFont="1" applyFill="1" applyBorder="1" applyAlignment="1">
      <alignment horizontal="center"/>
    </xf>
    <xf numFmtId="0" fontId="28" fillId="2" borderId="5" xfId="0" applyFont="1" applyFill="1" applyBorder="1" applyAlignment="1">
      <alignment horizontal="center"/>
    </xf>
    <xf numFmtId="0" fontId="28" fillId="4" borderId="1" xfId="0" applyFont="1" applyFill="1" applyBorder="1" applyAlignment="1">
      <alignment horizontal="center" wrapText="1"/>
    </xf>
    <xf numFmtId="0" fontId="28" fillId="4" borderId="3" xfId="0" applyFont="1" applyFill="1" applyBorder="1" applyAlignment="1">
      <alignment horizontal="center"/>
    </xf>
    <xf numFmtId="0" fontId="28" fillId="4" borderId="1" xfId="0" applyFont="1" applyFill="1" applyBorder="1" applyAlignment="1">
      <alignment horizontal="center"/>
    </xf>
    <xf numFmtId="165" fontId="28" fillId="4" borderId="1" xfId="0" applyNumberFormat="1" applyFont="1" applyFill="1" applyBorder="1" applyAlignment="1">
      <alignment horizontal="center"/>
    </xf>
    <xf numFmtId="0" fontId="28" fillId="4" borderId="0" xfId="0" applyFont="1" applyFill="1" applyAlignment="1">
      <alignment horizontal="center"/>
    </xf>
    <xf numFmtId="0" fontId="28" fillId="7" borderId="1" xfId="0" applyFont="1" applyFill="1" applyBorder="1" applyAlignment="1">
      <alignment horizontal="center"/>
    </xf>
    <xf numFmtId="49" fontId="27" fillId="0" borderId="15" xfId="0" applyNumberFormat="1" applyFont="1" applyBorder="1" applyAlignment="1">
      <alignment horizontal="center"/>
    </xf>
    <xf numFmtId="49" fontId="27" fillId="0" borderId="16" xfId="0" applyNumberFormat="1" applyFont="1" applyBorder="1" applyAlignment="1">
      <alignment horizontal="center"/>
    </xf>
    <xf numFmtId="0" fontId="27" fillId="0" borderId="16" xfId="0" applyFont="1" applyBorder="1" applyAlignment="1" applyProtection="1">
      <alignment horizontal="left"/>
      <protection locked="0"/>
    </xf>
    <xf numFmtId="2" fontId="27" fillId="0" borderId="17" xfId="0" applyNumberFormat="1" applyFont="1" applyBorder="1" applyAlignment="1" applyProtection="1">
      <alignment horizontal="right"/>
      <protection locked="0"/>
    </xf>
    <xf numFmtId="165" fontId="27" fillId="0" borderId="3" xfId="2" applyNumberFormat="1" applyFont="1" applyFill="1" applyBorder="1" applyAlignment="1" applyProtection="1">
      <alignment horizontal="right"/>
    </xf>
    <xf numFmtId="165" fontId="27" fillId="0" borderId="3" xfId="2" applyNumberFormat="1" applyFont="1" applyBorder="1" applyAlignment="1" applyProtection="1">
      <alignment horizontal="right"/>
      <protection locked="0"/>
    </xf>
    <xf numFmtId="165" fontId="27" fillId="0" borderId="3" xfId="2" applyNumberFormat="1" applyFont="1" applyBorder="1" applyAlignment="1" applyProtection="1">
      <alignment horizontal="right"/>
    </xf>
    <xf numFmtId="165" fontId="27" fillId="2" borderId="3" xfId="2" applyNumberFormat="1" applyFont="1" applyFill="1" applyBorder="1" applyAlignment="1" applyProtection="1">
      <alignment horizontal="right"/>
    </xf>
    <xf numFmtId="10" fontId="27" fillId="2" borderId="3" xfId="3" applyNumberFormat="1" applyFont="1" applyFill="1" applyBorder="1" applyAlignment="1" applyProtection="1">
      <alignment horizontal="right"/>
    </xf>
    <xf numFmtId="166" fontId="27" fillId="0" borderId="3" xfId="2" applyNumberFormat="1" applyFont="1" applyBorder="1" applyAlignment="1" applyProtection="1">
      <alignment horizontal="right"/>
      <protection locked="0"/>
    </xf>
    <xf numFmtId="0" fontId="27" fillId="4" borderId="2" xfId="0" applyFont="1" applyFill="1" applyBorder="1"/>
    <xf numFmtId="0" fontId="27" fillId="0" borderId="0" xfId="0" applyFont="1"/>
    <xf numFmtId="0" fontId="28" fillId="4" borderId="4" xfId="0" applyFont="1" applyFill="1" applyBorder="1" applyAlignment="1">
      <alignment horizontal="center" wrapText="1"/>
    </xf>
    <xf numFmtId="49" fontId="27" fillId="5" borderId="0" xfId="0" applyNumberFormat="1" applyFont="1" applyFill="1" applyAlignment="1">
      <alignment horizontal="center"/>
    </xf>
    <xf numFmtId="0" fontId="27" fillId="0" borderId="0" xfId="0" applyFont="1" applyAlignment="1" applyProtection="1">
      <alignment horizontal="center"/>
      <protection locked="0"/>
    </xf>
    <xf numFmtId="2" fontId="27" fillId="0" borderId="0" xfId="0" applyNumberFormat="1" applyFont="1" applyAlignment="1" applyProtection="1">
      <alignment horizontal="right"/>
      <protection locked="0"/>
    </xf>
    <xf numFmtId="165" fontId="27" fillId="0" borderId="0" xfId="2" applyNumberFormat="1" applyFont="1" applyFill="1" applyBorder="1" applyAlignment="1" applyProtection="1">
      <alignment horizontal="right"/>
    </xf>
    <xf numFmtId="165" fontId="27" fillId="0" borderId="0" xfId="2" applyNumberFormat="1" applyFont="1" applyBorder="1" applyAlignment="1" applyProtection="1">
      <alignment horizontal="right"/>
      <protection locked="0"/>
    </xf>
    <xf numFmtId="165" fontId="27" fillId="0" borderId="0" xfId="2" applyNumberFormat="1" applyFont="1" applyBorder="1" applyAlignment="1" applyProtection="1">
      <alignment horizontal="right"/>
    </xf>
    <xf numFmtId="165" fontId="27" fillId="2" borderId="0" xfId="2" applyNumberFormat="1" applyFont="1" applyFill="1" applyBorder="1" applyAlignment="1" applyProtection="1">
      <alignment horizontal="right"/>
    </xf>
    <xf numFmtId="10" fontId="27" fillId="2" borderId="0" xfId="3" applyNumberFormat="1" applyFont="1" applyFill="1" applyBorder="1" applyAlignment="1" applyProtection="1">
      <alignment horizontal="right"/>
    </xf>
    <xf numFmtId="165" fontId="27" fillId="7" borderId="0" xfId="2" applyNumberFormat="1" applyFont="1" applyFill="1" applyBorder="1" applyAlignment="1" applyProtection="1">
      <alignment horizontal="right"/>
    </xf>
    <xf numFmtId="165" fontId="27" fillId="3" borderId="0" xfId="2" applyNumberFormat="1" applyFont="1" applyFill="1" applyBorder="1" applyAlignment="1" applyProtection="1">
      <alignment horizontal="right"/>
    </xf>
    <xf numFmtId="166" fontId="27" fillId="0" borderId="0" xfId="2" applyNumberFormat="1" applyFont="1" applyBorder="1" applyAlignment="1" applyProtection="1">
      <alignment horizontal="right"/>
      <protection locked="0"/>
    </xf>
    <xf numFmtId="0" fontId="4" fillId="5" borderId="4" xfId="0" applyFont="1" applyFill="1" applyBorder="1"/>
    <xf numFmtId="0" fontId="27" fillId="0" borderId="0" xfId="0" applyFont="1" applyAlignment="1" applyProtection="1">
      <alignment horizontal="left"/>
      <protection locked="0"/>
    </xf>
    <xf numFmtId="0" fontId="28" fillId="0" borderId="0" xfId="0" applyFont="1" applyAlignment="1">
      <alignment horizontal="center"/>
    </xf>
    <xf numFmtId="165" fontId="28" fillId="0" borderId="0" xfId="2" applyNumberFormat="1" applyFont="1" applyBorder="1" applyAlignment="1" applyProtection="1">
      <alignment horizontal="right"/>
    </xf>
    <xf numFmtId="165" fontId="28" fillId="2" borderId="0" xfId="2" applyNumberFormat="1" applyFont="1" applyFill="1" applyBorder="1" applyAlignment="1" applyProtection="1">
      <alignment horizontal="right"/>
    </xf>
    <xf numFmtId="49" fontId="29" fillId="5" borderId="4" xfId="0" applyNumberFormat="1" applyFont="1" applyFill="1" applyBorder="1" applyAlignment="1">
      <alignment horizontal="center"/>
    </xf>
    <xf numFmtId="49" fontId="29" fillId="0" borderId="4" xfId="0" applyNumberFormat="1" applyFont="1" applyBorder="1" applyAlignment="1">
      <alignment horizontal="center"/>
    </xf>
    <xf numFmtId="0" fontId="29" fillId="0" borderId="4" xfId="0" applyFont="1" applyBorder="1" applyAlignment="1" applyProtection="1">
      <alignment horizontal="left"/>
      <protection locked="0"/>
    </xf>
    <xf numFmtId="0" fontId="29" fillId="0" borderId="4" xfId="0" applyFont="1" applyBorder="1" applyAlignment="1" applyProtection="1">
      <alignment horizontal="left" wrapText="1"/>
      <protection locked="0"/>
    </xf>
    <xf numFmtId="0" fontId="29" fillId="0" borderId="4" xfId="0" applyFont="1" applyBorder="1" applyAlignment="1" applyProtection="1">
      <alignment horizontal="center"/>
      <protection locked="0"/>
    </xf>
    <xf numFmtId="2" fontId="29" fillId="0" borderId="4" xfId="0" applyNumberFormat="1" applyFont="1" applyBorder="1" applyAlignment="1" applyProtection="1">
      <alignment horizontal="right"/>
      <protection locked="0"/>
    </xf>
    <xf numFmtId="165" fontId="29" fillId="0" borderId="4" xfId="2" applyNumberFormat="1" applyFont="1" applyFill="1" applyBorder="1" applyAlignment="1" applyProtection="1">
      <alignment horizontal="right"/>
    </xf>
    <xf numFmtId="165" fontId="29" fillId="0" borderId="4" xfId="2" applyNumberFormat="1" applyFont="1" applyBorder="1" applyAlignment="1" applyProtection="1">
      <alignment horizontal="right"/>
      <protection locked="0"/>
    </xf>
    <xf numFmtId="165" fontId="29" fillId="0" borderId="4" xfId="2" applyNumberFormat="1" applyFont="1" applyBorder="1" applyAlignment="1" applyProtection="1">
      <alignment horizontal="right"/>
    </xf>
    <xf numFmtId="165" fontId="29" fillId="2" borderId="4" xfId="2" applyNumberFormat="1" applyFont="1" applyFill="1" applyBorder="1" applyAlignment="1" applyProtection="1">
      <alignment horizontal="right"/>
    </xf>
    <xf numFmtId="10" fontId="29" fillId="2" borderId="4" xfId="3" applyNumberFormat="1" applyFont="1" applyFill="1" applyBorder="1" applyAlignment="1" applyProtection="1">
      <alignment horizontal="right"/>
    </xf>
    <xf numFmtId="165" fontId="29" fillId="7" borderId="4" xfId="2" applyNumberFormat="1" applyFont="1" applyFill="1" applyBorder="1" applyAlignment="1" applyProtection="1">
      <alignment horizontal="right"/>
    </xf>
    <xf numFmtId="166" fontId="29" fillId="0" borderId="4" xfId="2" applyNumberFormat="1" applyFont="1" applyBorder="1" applyAlignment="1" applyProtection="1">
      <alignment horizontal="right"/>
      <protection locked="0"/>
    </xf>
    <xf numFmtId="49" fontId="29" fillId="0" borderId="4" xfId="5" applyNumberFormat="1" applyFont="1" applyBorder="1" applyAlignment="1" applyProtection="1">
      <alignment vertical="center" wrapText="1"/>
      <protection locked="0"/>
    </xf>
    <xf numFmtId="49" fontId="29" fillId="5" borderId="4" xfId="5" applyNumberFormat="1" applyFont="1" applyFill="1" applyBorder="1" applyAlignment="1" applyProtection="1">
      <alignment vertical="center" wrapText="1"/>
      <protection locked="0"/>
    </xf>
    <xf numFmtId="165" fontId="32" fillId="0" borderId="8" xfId="2" applyNumberFormat="1" applyFont="1" applyBorder="1" applyAlignment="1" applyProtection="1">
      <alignment horizontal="right"/>
    </xf>
    <xf numFmtId="165" fontId="32" fillId="2" borderId="8" xfId="2" applyNumberFormat="1" applyFont="1" applyFill="1" applyBorder="1" applyAlignment="1" applyProtection="1">
      <alignment horizontal="right"/>
    </xf>
    <xf numFmtId="49" fontId="29" fillId="0" borderId="1" xfId="0" applyNumberFormat="1" applyFont="1" applyBorder="1" applyAlignment="1">
      <alignment horizontal="center"/>
    </xf>
    <xf numFmtId="0" fontId="29" fillId="5" borderId="4" xfId="0" applyFont="1" applyFill="1" applyBorder="1" applyAlignment="1" applyProtection="1">
      <alignment horizontal="left"/>
      <protection locked="0"/>
    </xf>
    <xf numFmtId="0" fontId="29" fillId="5" borderId="4" xfId="0" applyFont="1" applyFill="1" applyBorder="1" applyAlignment="1" applyProtection="1">
      <alignment horizontal="center"/>
      <protection locked="0"/>
    </xf>
    <xf numFmtId="165" fontId="29" fillId="5" borderId="4" xfId="2" applyNumberFormat="1" applyFont="1" applyFill="1" applyBorder="1" applyAlignment="1" applyProtection="1">
      <alignment horizontal="right"/>
    </xf>
    <xf numFmtId="0" fontId="29" fillId="5" borderId="4" xfId="0" applyFont="1" applyFill="1" applyBorder="1" applyAlignment="1" applyProtection="1">
      <alignment horizontal="left" wrapText="1"/>
      <protection locked="0"/>
    </xf>
    <xf numFmtId="0" fontId="29" fillId="5" borderId="4" xfId="0" applyFont="1" applyFill="1" applyBorder="1" applyAlignment="1">
      <alignment horizontal="center"/>
    </xf>
    <xf numFmtId="0" fontId="29" fillId="0" borderId="7" xfId="0" applyFont="1" applyBorder="1" applyAlignment="1" applyProtection="1">
      <alignment horizontal="center"/>
      <protection locked="0"/>
    </xf>
    <xf numFmtId="2" fontId="29" fillId="0" borderId="7" xfId="0" applyNumberFormat="1" applyFont="1" applyBorder="1" applyAlignment="1" applyProtection="1">
      <alignment horizontal="right"/>
      <protection locked="0"/>
    </xf>
    <xf numFmtId="165" fontId="29" fillId="0" borderId="7" xfId="2" applyNumberFormat="1" applyFont="1" applyFill="1" applyBorder="1" applyAlignment="1" applyProtection="1">
      <alignment horizontal="right"/>
    </xf>
    <xf numFmtId="165" fontId="29" fillId="0" borderId="7" xfId="2" applyNumberFormat="1" applyFont="1" applyBorder="1" applyAlignment="1" applyProtection="1">
      <alignment horizontal="right"/>
      <protection locked="0"/>
    </xf>
    <xf numFmtId="165" fontId="29" fillId="0" borderId="7" xfId="2" applyNumberFormat="1" applyFont="1" applyBorder="1" applyAlignment="1" applyProtection="1">
      <alignment horizontal="right"/>
    </xf>
    <xf numFmtId="0" fontId="29" fillId="0" borderId="0" xfId="0" applyFont="1" applyAlignment="1">
      <alignment horizontal="center"/>
    </xf>
    <xf numFmtId="0" fontId="29" fillId="0" borderId="6" xfId="0" applyFont="1" applyBorder="1" applyAlignment="1">
      <alignment horizontal="center"/>
    </xf>
    <xf numFmtId="1" fontId="32" fillId="0" borderId="6" xfId="2" applyNumberFormat="1" applyFont="1" applyBorder="1" applyAlignment="1" applyProtection="1">
      <alignment horizontal="right"/>
    </xf>
    <xf numFmtId="1" fontId="32" fillId="0" borderId="6" xfId="2" applyNumberFormat="1" applyFont="1" applyFill="1" applyBorder="1" applyAlignment="1" applyProtection="1">
      <alignment horizontal="right"/>
    </xf>
    <xf numFmtId="1" fontId="32" fillId="0" borderId="0" xfId="2" applyNumberFormat="1" applyFont="1" applyFill="1" applyBorder="1" applyAlignment="1" applyProtection="1">
      <alignment horizontal="right"/>
    </xf>
    <xf numFmtId="49" fontId="29" fillId="0" borderId="18" xfId="0" applyNumberFormat="1" applyFont="1" applyBorder="1" applyAlignment="1">
      <alignment horizontal="center"/>
    </xf>
    <xf numFmtId="1" fontId="32" fillId="0" borderId="0" xfId="2" applyNumberFormat="1" applyFont="1" applyBorder="1" applyAlignment="1" applyProtection="1">
      <alignment horizontal="right"/>
    </xf>
    <xf numFmtId="0" fontId="29" fillId="5" borderId="4" xfId="0" applyFont="1" applyFill="1" applyBorder="1" applyAlignment="1">
      <alignment horizontal="center" wrapText="1"/>
    </xf>
    <xf numFmtId="49" fontId="29" fillId="5" borderId="4" xfId="0" applyNumberFormat="1" applyFont="1" applyFill="1" applyBorder="1" applyAlignment="1">
      <alignment horizontal="center" wrapText="1"/>
    </xf>
    <xf numFmtId="0" fontId="29" fillId="5" borderId="4" xfId="0" applyFont="1" applyFill="1" applyBorder="1" applyAlignment="1">
      <alignment horizontal="left"/>
    </xf>
    <xf numFmtId="0" fontId="29" fillId="5" borderId="4" xfId="0" applyFont="1" applyFill="1" applyBorder="1" applyAlignment="1">
      <alignment horizontal="left" wrapText="1"/>
    </xf>
    <xf numFmtId="0" fontId="29" fillId="5" borderId="2" xfId="0" applyFont="1" applyFill="1" applyBorder="1" applyAlignment="1">
      <alignment horizontal="center"/>
    </xf>
    <xf numFmtId="0" fontId="29" fillId="0" borderId="2" xfId="0" applyFont="1" applyBorder="1"/>
    <xf numFmtId="165" fontId="32" fillId="0" borderId="4" xfId="2" applyNumberFormat="1" applyFont="1" applyBorder="1" applyAlignment="1" applyProtection="1">
      <alignment horizontal="right"/>
    </xf>
    <xf numFmtId="165" fontId="32" fillId="2" borderId="4" xfId="2" applyNumberFormat="1" applyFont="1" applyFill="1" applyBorder="1" applyAlignment="1" applyProtection="1">
      <alignment horizontal="right"/>
    </xf>
    <xf numFmtId="4" fontId="29" fillId="0" borderId="4" xfId="0" applyNumberFormat="1" applyFont="1" applyBorder="1" applyAlignment="1" applyProtection="1">
      <alignment horizontal="right"/>
      <protection locked="0"/>
    </xf>
    <xf numFmtId="4" fontId="29" fillId="5" borderId="4" xfId="0" applyNumberFormat="1" applyFont="1" applyFill="1" applyBorder="1" applyAlignment="1" applyProtection="1">
      <alignment horizontal="right"/>
      <protection locked="0"/>
    </xf>
    <xf numFmtId="0" fontId="28" fillId="4" borderId="9" xfId="0" applyFont="1" applyFill="1" applyBorder="1" applyAlignment="1">
      <alignment horizontal="center"/>
    </xf>
    <xf numFmtId="49" fontId="29" fillId="5" borderId="2" xfId="5" applyNumberFormat="1" applyFont="1" applyFill="1" applyBorder="1" applyAlignment="1" applyProtection="1">
      <alignment vertical="center" wrapText="1"/>
      <protection locked="0"/>
    </xf>
    <xf numFmtId="49" fontId="29" fillId="0" borderId="2" xfId="0" applyNumberFormat="1" applyFont="1" applyBorder="1" applyAlignment="1">
      <alignment horizontal="center"/>
    </xf>
    <xf numFmtId="49" fontId="29" fillId="0" borderId="0" xfId="0" applyNumberFormat="1" applyFont="1" applyAlignment="1">
      <alignment horizontal="center"/>
    </xf>
    <xf numFmtId="0" fontId="29" fillId="0" borderId="4" xfId="0" applyFont="1" applyBorder="1" applyAlignment="1">
      <alignment wrapText="1"/>
    </xf>
    <xf numFmtId="0" fontId="29" fillId="5" borderId="4" xfId="0" applyFont="1" applyFill="1" applyBorder="1"/>
    <xf numFmtId="0" fontId="29" fillId="0" borderId="16" xfId="0" applyFont="1" applyBorder="1" applyAlignment="1" applyProtection="1">
      <alignment horizontal="center"/>
      <protection locked="0"/>
    </xf>
    <xf numFmtId="0" fontId="32" fillId="4" borderId="4" xfId="0" applyFont="1" applyFill="1" applyBorder="1" applyAlignment="1">
      <alignment horizontal="center" wrapText="1"/>
    </xf>
    <xf numFmtId="2" fontId="29" fillId="0" borderId="4" xfId="0" applyNumberFormat="1" applyFont="1" applyBorder="1" applyAlignment="1" applyProtection="1">
      <alignment horizontal="left"/>
      <protection locked="0"/>
    </xf>
    <xf numFmtId="0" fontId="31" fillId="0" borderId="0" xfId="0" applyFont="1" applyAlignment="1" applyProtection="1">
      <alignment horizontal="center"/>
      <protection locked="0"/>
    </xf>
    <xf numFmtId="49" fontId="29" fillId="0" borderId="0" xfId="5" applyNumberFormat="1" applyFont="1" applyAlignment="1" applyProtection="1">
      <alignment wrapText="1"/>
      <protection locked="0"/>
    </xf>
    <xf numFmtId="49" fontId="29" fillId="0" borderId="0" xfId="5" applyNumberFormat="1" applyFont="1" applyAlignment="1" applyProtection="1">
      <alignment vertical="center" wrapText="1"/>
      <protection locked="0"/>
    </xf>
    <xf numFmtId="0" fontId="29" fillId="0" borderId="0" xfId="0" applyFont="1" applyAlignment="1" applyProtection="1">
      <alignment horizontal="left" wrapText="1"/>
      <protection locked="0"/>
    </xf>
    <xf numFmtId="0" fontId="29" fillId="0" borderId="0" xfId="0" applyFont="1" applyAlignment="1" applyProtection="1">
      <alignment horizontal="center"/>
      <protection locked="0"/>
    </xf>
    <xf numFmtId="2" fontId="29" fillId="0" borderId="0" xfId="0" applyNumberFormat="1" applyFont="1" applyAlignment="1" applyProtection="1">
      <alignment horizontal="right"/>
      <protection locked="0"/>
    </xf>
    <xf numFmtId="165" fontId="29" fillId="0" borderId="0" xfId="2" applyNumberFormat="1" applyFont="1" applyFill="1" applyBorder="1" applyAlignment="1" applyProtection="1">
      <alignment horizontal="right"/>
    </xf>
    <xf numFmtId="165" fontId="29" fillId="0" borderId="0" xfId="2" applyNumberFormat="1" applyFont="1" applyBorder="1" applyAlignment="1" applyProtection="1">
      <alignment horizontal="right"/>
      <protection locked="0"/>
    </xf>
    <xf numFmtId="165" fontId="29" fillId="0" borderId="0" xfId="2" applyNumberFormat="1" applyFont="1" applyBorder="1" applyAlignment="1" applyProtection="1">
      <alignment horizontal="right"/>
    </xf>
    <xf numFmtId="165" fontId="29" fillId="2" borderId="0" xfId="2" applyNumberFormat="1" applyFont="1" applyFill="1" applyBorder="1" applyAlignment="1" applyProtection="1">
      <alignment horizontal="right"/>
    </xf>
    <xf numFmtId="10" fontId="29" fillId="2" borderId="0" xfId="3" applyNumberFormat="1" applyFont="1" applyFill="1" applyBorder="1" applyAlignment="1" applyProtection="1">
      <alignment horizontal="right"/>
    </xf>
    <xf numFmtId="165" fontId="29" fillId="7" borderId="0" xfId="2" applyNumberFormat="1" applyFont="1" applyFill="1" applyBorder="1" applyAlignment="1" applyProtection="1">
      <alignment horizontal="right"/>
    </xf>
    <xf numFmtId="165" fontId="29" fillId="3" borderId="0" xfId="2" applyNumberFormat="1" applyFont="1" applyFill="1" applyBorder="1" applyAlignment="1" applyProtection="1">
      <alignment horizontal="right"/>
    </xf>
    <xf numFmtId="166" fontId="29" fillId="0" borderId="0" xfId="2" applyNumberFormat="1" applyFont="1" applyBorder="1" applyAlignment="1" applyProtection="1">
      <alignment horizontal="right"/>
      <protection locked="0"/>
    </xf>
    <xf numFmtId="49" fontId="4" fillId="0" borderId="15" xfId="0" applyNumberFormat="1" applyFont="1" applyBorder="1" applyAlignment="1">
      <alignment horizontal="center"/>
    </xf>
    <xf numFmtId="49" fontId="29" fillId="5" borderId="0" xfId="0" applyNumberFormat="1" applyFont="1" applyFill="1" applyAlignment="1">
      <alignment horizontal="center"/>
    </xf>
    <xf numFmtId="0" fontId="29" fillId="5" borderId="0" xfId="0" applyFont="1" applyFill="1" applyAlignment="1" applyProtection="1">
      <alignment horizontal="left"/>
      <protection locked="0"/>
    </xf>
    <xf numFmtId="43" fontId="29" fillId="0" borderId="0" xfId="2" applyFont="1" applyBorder="1" applyAlignment="1" applyProtection="1">
      <alignment horizontal="right"/>
    </xf>
    <xf numFmtId="0" fontId="21" fillId="5" borderId="4" xfId="0" applyFont="1" applyFill="1" applyBorder="1"/>
    <xf numFmtId="165" fontId="32" fillId="0" borderId="4" xfId="2" applyNumberFormat="1" applyFont="1" applyFill="1" applyBorder="1" applyAlignment="1" applyProtection="1">
      <alignment horizontal="right"/>
    </xf>
    <xf numFmtId="0" fontId="2" fillId="0" borderId="3" xfId="0" applyFont="1" applyBorder="1" applyAlignment="1">
      <alignment horizontal="center"/>
    </xf>
    <xf numFmtId="166" fontId="29" fillId="5" borderId="4" xfId="2" applyNumberFormat="1" applyFont="1" applyFill="1" applyBorder="1" applyAlignment="1" applyProtection="1">
      <alignment horizontal="right"/>
      <protection locked="0"/>
    </xf>
    <xf numFmtId="0" fontId="32" fillId="4" borderId="1" xfId="0" applyFont="1" applyFill="1" applyBorder="1" applyAlignment="1">
      <alignment horizontal="center"/>
    </xf>
    <xf numFmtId="49" fontId="33" fillId="5" borderId="14" xfId="5" applyNumberFormat="1" applyFont="1" applyFill="1" applyBorder="1" applyAlignment="1" applyProtection="1">
      <alignment vertical="center" wrapText="1"/>
      <protection locked="0"/>
    </xf>
    <xf numFmtId="0" fontId="33" fillId="0" borderId="2" xfId="0" applyFont="1" applyBorder="1"/>
    <xf numFmtId="49" fontId="33" fillId="0" borderId="4" xfId="5" applyNumberFormat="1" applyFont="1" applyBorder="1" applyAlignment="1" applyProtection="1">
      <alignment wrapText="1"/>
      <protection locked="0"/>
    </xf>
    <xf numFmtId="49" fontId="33" fillId="5" borderId="2" xfId="5" applyNumberFormat="1" applyFont="1" applyFill="1" applyBorder="1" applyAlignment="1" applyProtection="1">
      <alignment vertical="center" wrapText="1"/>
      <protection locked="0"/>
    </xf>
    <xf numFmtId="0" fontId="33" fillId="0" borderId="4" xfId="0" applyFont="1" applyBorder="1" applyAlignment="1" applyProtection="1">
      <alignment horizontal="left" wrapText="1"/>
      <protection locked="0"/>
    </xf>
    <xf numFmtId="0" fontId="33" fillId="0" borderId="4" xfId="0" applyFont="1" applyBorder="1" applyAlignment="1" applyProtection="1">
      <alignment horizontal="left"/>
      <protection locked="0"/>
    </xf>
    <xf numFmtId="0" fontId="33" fillId="5" borderId="4" xfId="0" applyFont="1" applyFill="1" applyBorder="1" applyAlignment="1" applyProtection="1">
      <alignment horizontal="left" wrapText="1"/>
      <protection locked="0"/>
    </xf>
    <xf numFmtId="0" fontId="33" fillId="5" borderId="4" xfId="0" applyFont="1" applyFill="1" applyBorder="1" applyAlignment="1">
      <alignment horizontal="left"/>
    </xf>
    <xf numFmtId="49" fontId="33" fillId="5" borderId="4" xfId="5" applyNumberFormat="1" applyFont="1" applyFill="1" applyBorder="1" applyAlignment="1" applyProtection="1">
      <alignment vertical="center" wrapText="1"/>
      <protection locked="0"/>
    </xf>
    <xf numFmtId="0" fontId="33" fillId="0" borderId="2" xfId="0" applyFont="1" applyBorder="1" applyAlignment="1">
      <alignment wrapText="1"/>
    </xf>
    <xf numFmtId="0" fontId="33" fillId="5" borderId="4" xfId="0" applyFont="1" applyFill="1" applyBorder="1" applyAlignment="1" applyProtection="1">
      <alignment horizontal="left"/>
      <protection locked="0"/>
    </xf>
    <xf numFmtId="0" fontId="9" fillId="0" borderId="2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9" fillId="0" borderId="14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32" fillId="0" borderId="15" xfId="0" applyFont="1" applyBorder="1" applyAlignment="1">
      <alignment horizontal="center"/>
    </xf>
    <xf numFmtId="0" fontId="32" fillId="0" borderId="16" xfId="0" applyFont="1" applyBorder="1" applyAlignment="1">
      <alignment horizontal="center"/>
    </xf>
    <xf numFmtId="0" fontId="32" fillId="0" borderId="17" xfId="0" applyFont="1" applyBorder="1" applyAlignment="1">
      <alignment horizontal="center"/>
    </xf>
    <xf numFmtId="0" fontId="31" fillId="0" borderId="0" xfId="0" applyFont="1" applyAlignment="1">
      <alignment horizontal="center"/>
    </xf>
    <xf numFmtId="0" fontId="31" fillId="0" borderId="0" xfId="0" applyFont="1" applyAlignment="1" applyProtection="1">
      <alignment horizontal="center"/>
      <protection locked="0"/>
    </xf>
    <xf numFmtId="0" fontId="28" fillId="3" borderId="15" xfId="0" applyFont="1" applyFill="1" applyBorder="1" applyAlignment="1">
      <alignment horizontal="center"/>
    </xf>
    <xf numFmtId="0" fontId="28" fillId="3" borderId="16" xfId="0" applyFont="1" applyFill="1" applyBorder="1" applyAlignment="1">
      <alignment horizontal="center"/>
    </xf>
    <xf numFmtId="0" fontId="28" fillId="3" borderId="17" xfId="0" applyFont="1" applyFill="1" applyBorder="1" applyAlignment="1">
      <alignment horizontal="center"/>
    </xf>
    <xf numFmtId="0" fontId="28" fillId="2" borderId="15" xfId="0" applyFont="1" applyFill="1" applyBorder="1" applyAlignment="1">
      <alignment horizontal="center"/>
    </xf>
    <xf numFmtId="0" fontId="28" fillId="2" borderId="16" xfId="0" applyFont="1" applyFill="1" applyBorder="1" applyAlignment="1">
      <alignment horizontal="center"/>
    </xf>
    <xf numFmtId="0" fontId="28" fillId="2" borderId="17" xfId="0" applyFont="1" applyFill="1" applyBorder="1" applyAlignment="1">
      <alignment horizontal="center"/>
    </xf>
    <xf numFmtId="0" fontId="28" fillId="0" borderId="15" xfId="0" applyFont="1" applyBorder="1" applyAlignment="1">
      <alignment horizontal="center"/>
    </xf>
    <xf numFmtId="0" fontId="28" fillId="0" borderId="16" xfId="0" applyFont="1" applyBorder="1" applyAlignment="1">
      <alignment horizontal="center"/>
    </xf>
    <xf numFmtId="0" fontId="28" fillId="0" borderId="17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3" fillId="3" borderId="15" xfId="0" applyFont="1" applyFill="1" applyBorder="1" applyAlignment="1">
      <alignment horizontal="center"/>
    </xf>
    <xf numFmtId="0" fontId="3" fillId="3" borderId="16" xfId="0" applyFont="1" applyFill="1" applyBorder="1" applyAlignment="1">
      <alignment horizontal="center"/>
    </xf>
    <xf numFmtId="0" fontId="3" fillId="3" borderId="17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17" fillId="0" borderId="3" xfId="0" applyFont="1" applyBorder="1" applyAlignment="1">
      <alignment horizontal="center" wrapText="1"/>
    </xf>
    <xf numFmtId="0" fontId="17" fillId="0" borderId="1" xfId="0" applyFont="1" applyBorder="1" applyAlignment="1">
      <alignment horizontal="center" wrapText="1"/>
    </xf>
    <xf numFmtId="0" fontId="17" fillId="0" borderId="2" xfId="0" applyFont="1" applyBorder="1" applyAlignment="1">
      <alignment horizontal="center" wrapText="1"/>
    </xf>
    <xf numFmtId="0" fontId="17" fillId="3" borderId="15" xfId="0" applyFont="1" applyFill="1" applyBorder="1" applyAlignment="1">
      <alignment horizontal="center"/>
    </xf>
    <xf numFmtId="0" fontId="17" fillId="3" borderId="16" xfId="0" applyFont="1" applyFill="1" applyBorder="1" applyAlignment="1">
      <alignment horizontal="center"/>
    </xf>
    <xf numFmtId="0" fontId="17" fillId="3" borderId="17" xfId="0" applyFont="1" applyFill="1" applyBorder="1" applyAlignment="1">
      <alignment horizontal="center"/>
    </xf>
    <xf numFmtId="0" fontId="17" fillId="2" borderId="15" xfId="0" applyFont="1" applyFill="1" applyBorder="1" applyAlignment="1">
      <alignment horizontal="center"/>
    </xf>
    <xf numFmtId="0" fontId="17" fillId="2" borderId="16" xfId="0" applyFont="1" applyFill="1" applyBorder="1" applyAlignment="1">
      <alignment horizontal="center"/>
    </xf>
    <xf numFmtId="0" fontId="17" fillId="2" borderId="17" xfId="0" applyFont="1" applyFill="1" applyBorder="1" applyAlignment="1">
      <alignment horizontal="center"/>
    </xf>
    <xf numFmtId="0" fontId="17" fillId="0" borderId="15" xfId="0" applyFont="1" applyBorder="1" applyAlignment="1">
      <alignment horizontal="center"/>
    </xf>
    <xf numFmtId="0" fontId="17" fillId="0" borderId="16" xfId="0" applyFont="1" applyBorder="1" applyAlignment="1">
      <alignment horizontal="center"/>
    </xf>
    <xf numFmtId="0" fontId="17" fillId="0" borderId="17" xfId="0" applyFont="1" applyBorder="1" applyAlignment="1">
      <alignment horizontal="center"/>
    </xf>
    <xf numFmtId="0" fontId="32" fillId="0" borderId="4" xfId="0" applyFont="1" applyBorder="1" applyAlignment="1">
      <alignment horizontal="center"/>
    </xf>
    <xf numFmtId="0" fontId="24" fillId="3" borderId="15" xfId="0" applyFont="1" applyFill="1" applyBorder="1" applyAlignment="1">
      <alignment horizontal="center"/>
    </xf>
    <xf numFmtId="0" fontId="24" fillId="3" borderId="16" xfId="0" applyFont="1" applyFill="1" applyBorder="1" applyAlignment="1">
      <alignment horizontal="center"/>
    </xf>
    <xf numFmtId="0" fontId="24" fillId="3" borderId="17" xfId="0" applyFont="1" applyFill="1" applyBorder="1" applyAlignment="1">
      <alignment horizontal="center"/>
    </xf>
    <xf numFmtId="0" fontId="24" fillId="2" borderId="15" xfId="0" applyFont="1" applyFill="1" applyBorder="1" applyAlignment="1">
      <alignment horizontal="center"/>
    </xf>
    <xf numFmtId="0" fontId="24" fillId="2" borderId="16" xfId="0" applyFont="1" applyFill="1" applyBorder="1" applyAlignment="1">
      <alignment horizontal="center"/>
    </xf>
    <xf numFmtId="0" fontId="24" fillId="2" borderId="17" xfId="0" applyFont="1" applyFill="1" applyBorder="1" applyAlignment="1">
      <alignment horizontal="center"/>
    </xf>
    <xf numFmtId="0" fontId="24" fillId="0" borderId="15" xfId="0" applyFont="1" applyBorder="1" applyAlignment="1">
      <alignment horizontal="center"/>
    </xf>
    <xf numFmtId="0" fontId="24" fillId="0" borderId="16" xfId="0" applyFont="1" applyBorder="1" applyAlignment="1">
      <alignment horizontal="center"/>
    </xf>
    <xf numFmtId="0" fontId="24" fillId="0" borderId="17" xfId="0" applyFont="1" applyBorder="1" applyAlignment="1">
      <alignment horizontal="center"/>
    </xf>
  </cellXfs>
  <cellStyles count="6">
    <cellStyle name="Euro" xfId="1"/>
    <cellStyle name="Millares" xfId="2" builtinId="3"/>
    <cellStyle name="Normal" xfId="0" builtinId="0"/>
    <cellStyle name="Normal 2" xfId="4"/>
    <cellStyle name="Normal_~9885111" xfId="5"/>
    <cellStyle name="Porcentaje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104262</xdr:colOff>
      <xdr:row>0</xdr:row>
      <xdr:rowOff>5941</xdr:rowOff>
    </xdr:from>
    <xdr:to>
      <xdr:col>3</xdr:col>
      <xdr:colOff>1249983</xdr:colOff>
      <xdr:row>3</xdr:row>
      <xdr:rowOff>46473</xdr:rowOff>
    </xdr:to>
    <xdr:pic>
      <xdr:nvPicPr>
        <xdr:cNvPr id="2" name="1 Imagen" descr="1407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82085" y="5941"/>
          <a:ext cx="1145721" cy="7929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57150</xdr:rowOff>
    </xdr:from>
    <xdr:to>
      <xdr:col>3</xdr:col>
      <xdr:colOff>1145721</xdr:colOff>
      <xdr:row>3</xdr:row>
      <xdr:rowOff>92869</xdr:rowOff>
    </xdr:to>
    <xdr:pic>
      <xdr:nvPicPr>
        <xdr:cNvPr id="4" name="1 Imagen" descr="14071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90650" y="57150"/>
          <a:ext cx="1145721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247650</xdr:colOff>
      <xdr:row>0</xdr:row>
      <xdr:rowOff>57150</xdr:rowOff>
    </xdr:from>
    <xdr:to>
      <xdr:col>3</xdr:col>
      <xdr:colOff>1393371</xdr:colOff>
      <xdr:row>4</xdr:row>
      <xdr:rowOff>48501</xdr:rowOff>
    </xdr:to>
    <xdr:pic>
      <xdr:nvPicPr>
        <xdr:cNvPr id="2" name="1 Imagen" descr="1407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90650" y="57150"/>
          <a:ext cx="1145721" cy="881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247650</xdr:colOff>
      <xdr:row>0</xdr:row>
      <xdr:rowOff>57150</xdr:rowOff>
    </xdr:from>
    <xdr:to>
      <xdr:col>3</xdr:col>
      <xdr:colOff>1393371</xdr:colOff>
      <xdr:row>4</xdr:row>
      <xdr:rowOff>48501</xdr:rowOff>
    </xdr:to>
    <xdr:pic>
      <xdr:nvPicPr>
        <xdr:cNvPr id="3" name="2 Imagen" descr="14071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90650" y="57150"/>
          <a:ext cx="1145721" cy="881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466725</xdr:colOff>
      <xdr:row>0</xdr:row>
      <xdr:rowOff>28575</xdr:rowOff>
    </xdr:from>
    <xdr:to>
      <xdr:col>3</xdr:col>
      <xdr:colOff>1612446</xdr:colOff>
      <xdr:row>3</xdr:row>
      <xdr:rowOff>95250</xdr:rowOff>
    </xdr:to>
    <xdr:pic>
      <xdr:nvPicPr>
        <xdr:cNvPr id="2" name="1 Imagen" descr="1407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71675" y="28575"/>
          <a:ext cx="1145721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571500</xdr:colOff>
      <xdr:row>0</xdr:row>
      <xdr:rowOff>38101</xdr:rowOff>
    </xdr:from>
    <xdr:to>
      <xdr:col>3</xdr:col>
      <xdr:colOff>1717221</xdr:colOff>
      <xdr:row>3</xdr:row>
      <xdr:rowOff>120073</xdr:rowOff>
    </xdr:to>
    <xdr:pic>
      <xdr:nvPicPr>
        <xdr:cNvPr id="2" name="1 Imagen" descr="1407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42975" y="38101"/>
          <a:ext cx="1145721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4</xdr:col>
      <xdr:colOff>571500</xdr:colOff>
      <xdr:row>21</xdr:row>
      <xdr:rowOff>38101</xdr:rowOff>
    </xdr:from>
    <xdr:ext cx="1145721" cy="817995"/>
    <xdr:pic>
      <xdr:nvPicPr>
        <xdr:cNvPr id="3" name="1 Imagen" descr="14071">
          <a:extLst>
            <a:ext uri="{FF2B5EF4-FFF2-40B4-BE49-F238E27FC236}">
              <a16:creationId xmlns:a16="http://schemas.microsoft.com/office/drawing/2014/main" id="{1405C1DB-CF25-45BB-BAD3-1B31A9B8BB0C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56955" y="38101"/>
          <a:ext cx="1145721" cy="8179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447675</xdr:colOff>
      <xdr:row>0</xdr:row>
      <xdr:rowOff>95250</xdr:rowOff>
    </xdr:from>
    <xdr:to>
      <xdr:col>3</xdr:col>
      <xdr:colOff>1593396</xdr:colOff>
      <xdr:row>4</xdr:row>
      <xdr:rowOff>8595</xdr:rowOff>
    </xdr:to>
    <xdr:pic>
      <xdr:nvPicPr>
        <xdr:cNvPr id="2" name="1 Imagen" descr="1407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47825" y="95250"/>
          <a:ext cx="1145721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302012</xdr:colOff>
      <xdr:row>21</xdr:row>
      <xdr:rowOff>267164</xdr:rowOff>
    </xdr:from>
    <xdr:to>
      <xdr:col>3</xdr:col>
      <xdr:colOff>1447733</xdr:colOff>
      <xdr:row>24</xdr:row>
      <xdr:rowOff>145660</xdr:rowOff>
    </xdr:to>
    <xdr:pic>
      <xdr:nvPicPr>
        <xdr:cNvPr id="4" name="1 Imagen" descr="1407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77225" y="12916829"/>
          <a:ext cx="1145721" cy="8077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800100</xdr:colOff>
      <xdr:row>0</xdr:row>
      <xdr:rowOff>114300</xdr:rowOff>
    </xdr:from>
    <xdr:to>
      <xdr:col>3</xdr:col>
      <xdr:colOff>1945821</xdr:colOff>
      <xdr:row>3</xdr:row>
      <xdr:rowOff>161482</xdr:rowOff>
    </xdr:to>
    <xdr:pic>
      <xdr:nvPicPr>
        <xdr:cNvPr id="2" name="1 Imagen" descr="1407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76425" y="114300"/>
          <a:ext cx="1145721" cy="752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3</xdr:col>
      <xdr:colOff>2506577</xdr:colOff>
      <xdr:row>28</xdr:row>
      <xdr:rowOff>50132</xdr:rowOff>
    </xdr:from>
    <xdr:ext cx="1570791" cy="885658"/>
    <xdr:pic>
      <xdr:nvPicPr>
        <xdr:cNvPr id="3" name="1 Imagen" descr="14071">
          <a:extLst>
            <a:ext uri="{FF2B5EF4-FFF2-40B4-BE49-F238E27FC236}">
              <a16:creationId xmlns:a16="http://schemas.microsoft.com/office/drawing/2014/main" id="{7CF60062-1025-425F-9099-96B147390E06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27235" y="17178421"/>
          <a:ext cx="1570791" cy="88565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485775</xdr:colOff>
      <xdr:row>0</xdr:row>
      <xdr:rowOff>66675</xdr:rowOff>
    </xdr:from>
    <xdr:to>
      <xdr:col>3</xdr:col>
      <xdr:colOff>1250496</xdr:colOff>
      <xdr:row>3</xdr:row>
      <xdr:rowOff>180975</xdr:rowOff>
    </xdr:to>
    <xdr:pic>
      <xdr:nvPicPr>
        <xdr:cNvPr id="2" name="1 Imagen" descr="1407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57250" y="66675"/>
          <a:ext cx="1145721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485775</xdr:colOff>
      <xdr:row>0</xdr:row>
      <xdr:rowOff>66675</xdr:rowOff>
    </xdr:from>
    <xdr:to>
      <xdr:col>3</xdr:col>
      <xdr:colOff>1631496</xdr:colOff>
      <xdr:row>3</xdr:row>
      <xdr:rowOff>180975</xdr:rowOff>
    </xdr:to>
    <xdr:pic>
      <xdr:nvPicPr>
        <xdr:cNvPr id="2" name="1 Imagen" descr="1407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57250" y="66675"/>
          <a:ext cx="1145721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228600</xdr:colOff>
      <xdr:row>0</xdr:row>
      <xdr:rowOff>0</xdr:rowOff>
    </xdr:from>
    <xdr:to>
      <xdr:col>2</xdr:col>
      <xdr:colOff>1374321</xdr:colOff>
      <xdr:row>4</xdr:row>
      <xdr:rowOff>142875</xdr:rowOff>
    </xdr:to>
    <xdr:pic>
      <xdr:nvPicPr>
        <xdr:cNvPr id="2" name="1 Imagen" descr="1407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43050" y="0"/>
          <a:ext cx="1145721" cy="1038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704850</xdr:colOff>
      <xdr:row>0</xdr:row>
      <xdr:rowOff>66675</xdr:rowOff>
    </xdr:from>
    <xdr:to>
      <xdr:col>3</xdr:col>
      <xdr:colOff>1850571</xdr:colOff>
      <xdr:row>3</xdr:row>
      <xdr:rowOff>104775</xdr:rowOff>
    </xdr:to>
    <xdr:pic>
      <xdr:nvPicPr>
        <xdr:cNvPr id="2" name="1 Imagen" descr="1407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85950" y="66675"/>
          <a:ext cx="1145721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55"/>
  <sheetViews>
    <sheetView showGridLines="0" workbookViewId="0">
      <selection activeCell="I9" sqref="I9"/>
    </sheetView>
  </sheetViews>
  <sheetFormatPr baseColWidth="10" defaultColWidth="11.44140625" defaultRowHeight="13.2" x14ac:dyDescent="0.25"/>
  <cols>
    <col min="2" max="4" width="13.6640625" customWidth="1"/>
    <col min="6" max="7" width="13.6640625" customWidth="1"/>
    <col min="9" max="9" width="11" customWidth="1"/>
  </cols>
  <sheetData>
    <row r="2" spans="1:9" ht="31.8" x14ac:dyDescent="0.3">
      <c r="B2" s="6" t="s">
        <v>55</v>
      </c>
      <c r="C2" s="7"/>
      <c r="D2" s="7"/>
      <c r="E2" s="7"/>
      <c r="F2" s="7"/>
      <c r="G2" s="7"/>
      <c r="I2" s="122" t="s">
        <v>249</v>
      </c>
    </row>
    <row r="3" spans="1:9" x14ac:dyDescent="0.25">
      <c r="B3" s="8" t="s">
        <v>47</v>
      </c>
      <c r="C3" s="7"/>
      <c r="D3" s="7"/>
      <c r="E3" s="7"/>
      <c r="F3" s="7"/>
      <c r="G3" s="7"/>
      <c r="I3" s="121">
        <v>207.44</v>
      </c>
    </row>
    <row r="4" spans="1:9" x14ac:dyDescent="0.25">
      <c r="B4" s="19" t="s">
        <v>449</v>
      </c>
      <c r="C4" s="7"/>
      <c r="D4" s="7"/>
      <c r="E4" s="7"/>
      <c r="F4" s="7"/>
      <c r="G4" s="7"/>
    </row>
    <row r="5" spans="1:9" x14ac:dyDescent="0.25">
      <c r="B5" s="7"/>
      <c r="C5" s="7"/>
      <c r="D5" s="7"/>
      <c r="E5" s="7"/>
      <c r="F5" s="7"/>
      <c r="G5" s="7"/>
    </row>
    <row r="6" spans="1:9" x14ac:dyDescent="0.25">
      <c r="B6" s="7"/>
      <c r="C6" s="7"/>
      <c r="D6" s="7"/>
      <c r="E6" s="7"/>
      <c r="F6" s="7"/>
      <c r="G6" s="7"/>
    </row>
    <row r="7" spans="1:9" ht="18.75" customHeight="1" x14ac:dyDescent="0.25">
      <c r="B7" s="266" t="s">
        <v>10</v>
      </c>
      <c r="C7" s="266"/>
      <c r="D7" s="266"/>
      <c r="E7" s="7"/>
      <c r="F7" s="267" t="s">
        <v>48</v>
      </c>
      <c r="G7" s="268"/>
      <c r="I7" s="122" t="s">
        <v>250</v>
      </c>
    </row>
    <row r="8" spans="1:9" ht="14.25" customHeight="1" x14ac:dyDescent="0.25">
      <c r="B8" s="269" t="s">
        <v>9</v>
      </c>
      <c r="C8" s="269"/>
      <c r="D8" s="269"/>
      <c r="E8" s="7"/>
      <c r="F8" s="270" t="s">
        <v>49</v>
      </c>
      <c r="G8" s="271"/>
      <c r="I8" s="121">
        <v>96.22</v>
      </c>
    </row>
    <row r="9" spans="1:9" ht="8.25" customHeight="1" x14ac:dyDescent="0.25">
      <c r="B9" s="263"/>
      <c r="C9" s="263"/>
      <c r="D9" s="263"/>
      <c r="E9" s="7"/>
      <c r="F9" s="264"/>
      <c r="G9" s="265"/>
    </row>
    <row r="10" spans="1:9" ht="16.5" customHeight="1" x14ac:dyDescent="0.25">
      <c r="B10" s="9" t="s">
        <v>11</v>
      </c>
      <c r="C10" s="9" t="s">
        <v>13</v>
      </c>
      <c r="D10" s="9" t="s">
        <v>7</v>
      </c>
      <c r="E10" s="7"/>
      <c r="F10" s="9" t="s">
        <v>16</v>
      </c>
      <c r="G10" s="9" t="s">
        <v>50</v>
      </c>
    </row>
    <row r="11" spans="1:9" x14ac:dyDescent="0.25">
      <c r="A11" s="2"/>
      <c r="B11" s="9" t="s">
        <v>12</v>
      </c>
      <c r="C11" s="9" t="s">
        <v>14</v>
      </c>
      <c r="D11" s="9" t="s">
        <v>15</v>
      </c>
      <c r="E11" s="7"/>
      <c r="F11" s="9"/>
      <c r="G11" s="9" t="s">
        <v>51</v>
      </c>
    </row>
    <row r="12" spans="1:9" x14ac:dyDescent="0.25">
      <c r="A12" s="3"/>
      <c r="B12" s="10"/>
      <c r="C12" s="10"/>
      <c r="D12" s="10"/>
      <c r="E12" s="11"/>
      <c r="F12" s="10"/>
      <c r="G12" s="10"/>
    </row>
    <row r="13" spans="1:9" ht="15.9" customHeight="1" x14ac:dyDescent="0.25">
      <c r="A13" s="1"/>
      <c r="B13" s="20">
        <v>0.01</v>
      </c>
      <c r="C13" s="20">
        <v>0</v>
      </c>
      <c r="D13" s="21">
        <v>1.9199999999999998E-2</v>
      </c>
      <c r="E13" s="14"/>
      <c r="F13" s="20">
        <v>0.01</v>
      </c>
      <c r="G13" s="20">
        <v>407.02</v>
      </c>
    </row>
    <row r="14" spans="1:9" ht="15.9" customHeight="1" x14ac:dyDescent="0.25">
      <c r="A14" s="1"/>
      <c r="B14" s="20">
        <v>746.05</v>
      </c>
      <c r="C14" s="20">
        <v>14.32</v>
      </c>
      <c r="D14" s="21">
        <v>6.4000000000000001E-2</v>
      </c>
      <c r="E14" s="14"/>
      <c r="F14" s="20">
        <v>1768.97</v>
      </c>
      <c r="G14" s="20">
        <v>406.83</v>
      </c>
    </row>
    <row r="15" spans="1:9" ht="15.9" customHeight="1" x14ac:dyDescent="0.25">
      <c r="A15" s="1"/>
      <c r="B15" s="20">
        <v>6332.06</v>
      </c>
      <c r="C15" s="20">
        <v>371.83</v>
      </c>
      <c r="D15" s="21">
        <v>0.10879999999999999</v>
      </c>
      <c r="E15" s="14"/>
      <c r="F15" s="20">
        <v>2653.39</v>
      </c>
      <c r="G15" s="20">
        <v>406.62</v>
      </c>
    </row>
    <row r="16" spans="1:9" ht="15.9" customHeight="1" x14ac:dyDescent="0.25">
      <c r="A16" s="1"/>
      <c r="B16" s="20">
        <v>11128.02</v>
      </c>
      <c r="C16" s="20">
        <v>893.63</v>
      </c>
      <c r="D16" s="21">
        <v>0.16</v>
      </c>
      <c r="E16" s="14"/>
      <c r="F16" s="20">
        <v>3472.85</v>
      </c>
      <c r="G16" s="20">
        <v>392.77</v>
      </c>
    </row>
    <row r="17" spans="1:7" ht="15.9" customHeight="1" x14ac:dyDescent="0.25">
      <c r="A17" s="1"/>
      <c r="B17" s="20">
        <v>12935.83</v>
      </c>
      <c r="C17" s="20">
        <v>1182.8800000000001</v>
      </c>
      <c r="D17" s="21">
        <v>0.1792</v>
      </c>
      <c r="E17" s="14"/>
      <c r="F17" s="20">
        <v>3537.88</v>
      </c>
      <c r="G17" s="20">
        <v>382.46</v>
      </c>
    </row>
    <row r="18" spans="1:7" ht="15.9" customHeight="1" x14ac:dyDescent="0.25">
      <c r="A18" s="1"/>
      <c r="B18" s="20">
        <v>15487.72</v>
      </c>
      <c r="C18" s="20">
        <v>1640.18</v>
      </c>
      <c r="D18" s="21">
        <v>0.21360000000000001</v>
      </c>
      <c r="E18" s="14"/>
      <c r="F18" s="20">
        <v>4446.16</v>
      </c>
      <c r="G18" s="20">
        <v>354.23</v>
      </c>
    </row>
    <row r="19" spans="1:7" ht="15.9" customHeight="1" x14ac:dyDescent="0.25">
      <c r="A19" s="1"/>
      <c r="B19" s="20">
        <v>31236.5</v>
      </c>
      <c r="C19" s="20">
        <v>5004.12</v>
      </c>
      <c r="D19" s="21">
        <v>0.23519999999999999</v>
      </c>
      <c r="E19" s="7"/>
      <c r="F19" s="20">
        <v>4717.1899999999996</v>
      </c>
      <c r="G19" s="20">
        <v>324.87</v>
      </c>
    </row>
    <row r="20" spans="1:7" ht="15.9" customHeight="1" x14ac:dyDescent="0.25">
      <c r="A20" s="1"/>
      <c r="B20" s="20">
        <v>49233.01</v>
      </c>
      <c r="C20" s="20">
        <v>9236.89</v>
      </c>
      <c r="D20" s="21">
        <v>0.3</v>
      </c>
      <c r="E20" s="7"/>
      <c r="F20" s="20">
        <v>5335.43</v>
      </c>
      <c r="G20" s="20">
        <v>294.63</v>
      </c>
    </row>
    <row r="21" spans="1:7" x14ac:dyDescent="0.25">
      <c r="A21" s="1"/>
      <c r="B21" s="20">
        <v>93993.91</v>
      </c>
      <c r="C21" s="20">
        <v>22665.17</v>
      </c>
      <c r="D21" s="21">
        <v>0.32</v>
      </c>
      <c r="E21" s="7"/>
      <c r="F21" s="20">
        <v>6224.68</v>
      </c>
      <c r="G21" s="20">
        <v>253.54</v>
      </c>
    </row>
    <row r="22" spans="1:7" ht="14.25" customHeight="1" x14ac:dyDescent="0.25">
      <c r="A22" s="1"/>
      <c r="B22" s="20">
        <v>125325.21</v>
      </c>
      <c r="C22" s="20">
        <v>32691.18</v>
      </c>
      <c r="D22" s="21">
        <v>0.34</v>
      </c>
      <c r="E22" s="7"/>
      <c r="F22" s="20">
        <v>7113.91</v>
      </c>
      <c r="G22" s="20">
        <v>217.61</v>
      </c>
    </row>
    <row r="23" spans="1:7" x14ac:dyDescent="0.25">
      <c r="B23" s="20">
        <v>375975.62</v>
      </c>
      <c r="C23" s="20">
        <v>117912.32000000001</v>
      </c>
      <c r="D23" s="21">
        <v>0.35</v>
      </c>
      <c r="E23" s="7"/>
      <c r="F23" s="20">
        <v>7382.34</v>
      </c>
      <c r="G23" s="20">
        <v>0</v>
      </c>
    </row>
    <row r="24" spans="1:7" x14ac:dyDescent="0.25">
      <c r="B24" s="15"/>
      <c r="C24" s="15"/>
      <c r="D24" s="16"/>
      <c r="E24" s="7"/>
      <c r="F24" s="17"/>
      <c r="G24" s="17"/>
    </row>
    <row r="25" spans="1:7" x14ac:dyDescent="0.25">
      <c r="E25" s="7"/>
      <c r="F25" s="7"/>
      <c r="G25" s="7"/>
    </row>
    <row r="26" spans="1:7" x14ac:dyDescent="0.25">
      <c r="B26" s="7"/>
      <c r="C26" s="7"/>
      <c r="D26" s="7"/>
      <c r="E26" s="7"/>
      <c r="F26" s="7"/>
      <c r="G26" s="7"/>
    </row>
    <row r="27" spans="1:7" x14ac:dyDescent="0.25">
      <c r="B27" s="8" t="s">
        <v>19</v>
      </c>
      <c r="C27" s="7"/>
      <c r="D27" s="7"/>
    </row>
    <row r="28" spans="1:7" ht="15.6" x14ac:dyDescent="0.3">
      <c r="B28" s="18" t="s">
        <v>447</v>
      </c>
      <c r="C28" s="7"/>
      <c r="D28" s="7"/>
    </row>
    <row r="29" spans="1:7" x14ac:dyDescent="0.25">
      <c r="B29" s="32" t="s">
        <v>448</v>
      </c>
      <c r="C29" s="7"/>
      <c r="D29" s="7"/>
    </row>
    <row r="32" spans="1:7" ht="17.25" customHeight="1" x14ac:dyDescent="0.25">
      <c r="B32" s="5" t="s">
        <v>45</v>
      </c>
      <c r="E32" s="7"/>
      <c r="F32" s="267" t="s">
        <v>53</v>
      </c>
      <c r="G32" s="268"/>
    </row>
    <row r="33" spans="2:7" x14ac:dyDescent="0.25">
      <c r="E33" s="7"/>
      <c r="F33" s="270" t="s">
        <v>54</v>
      </c>
      <c r="G33" s="271"/>
    </row>
    <row r="34" spans="2:7" ht="5.25" customHeight="1" x14ac:dyDescent="0.25">
      <c r="E34" s="7"/>
      <c r="F34" s="264"/>
      <c r="G34" s="265"/>
    </row>
    <row r="35" spans="2:7" x14ac:dyDescent="0.25">
      <c r="B35" s="266" t="s">
        <v>10</v>
      </c>
      <c r="C35" s="266"/>
      <c r="D35" s="266"/>
      <c r="E35" s="7"/>
      <c r="F35" s="9" t="s">
        <v>16</v>
      </c>
      <c r="G35" s="9" t="s">
        <v>17</v>
      </c>
    </row>
    <row r="36" spans="2:7" x14ac:dyDescent="0.25">
      <c r="B36" s="269" t="s">
        <v>9</v>
      </c>
      <c r="C36" s="269"/>
      <c r="D36" s="269"/>
      <c r="E36" s="7"/>
      <c r="F36" s="9"/>
      <c r="G36" s="9" t="s">
        <v>18</v>
      </c>
    </row>
    <row r="37" spans="2:7" x14ac:dyDescent="0.25">
      <c r="B37" s="263"/>
      <c r="C37" s="263"/>
      <c r="D37" s="263"/>
      <c r="E37" s="11"/>
      <c r="F37" s="10"/>
      <c r="G37" s="10"/>
    </row>
    <row r="38" spans="2:7" ht="15.9" customHeight="1" x14ac:dyDescent="0.25">
      <c r="B38" s="9" t="s">
        <v>11</v>
      </c>
      <c r="C38" s="9" t="s">
        <v>13</v>
      </c>
      <c r="D38" s="9" t="s">
        <v>7</v>
      </c>
      <c r="E38" s="14"/>
      <c r="F38" s="12">
        <v>0.01</v>
      </c>
      <c r="G38" s="12">
        <v>200.85</v>
      </c>
    </row>
    <row r="39" spans="2:7" ht="15.9" customHeight="1" x14ac:dyDescent="0.25">
      <c r="B39" s="9" t="s">
        <v>12</v>
      </c>
      <c r="C39" s="9" t="s">
        <v>14</v>
      </c>
      <c r="D39" s="9" t="s">
        <v>15</v>
      </c>
      <c r="E39" s="14"/>
      <c r="F39" s="12">
        <v>872.86</v>
      </c>
      <c r="G39" s="12">
        <v>200.7</v>
      </c>
    </row>
    <row r="40" spans="2:7" ht="15.9" customHeight="1" x14ac:dyDescent="0.25">
      <c r="B40" s="10"/>
      <c r="C40" s="10"/>
      <c r="D40" s="10"/>
      <c r="E40" s="14"/>
      <c r="F40" s="12">
        <v>1309.21</v>
      </c>
      <c r="G40" s="12">
        <v>200.7</v>
      </c>
    </row>
    <row r="41" spans="2:7" ht="15.9" customHeight="1" x14ac:dyDescent="0.25">
      <c r="B41" s="12">
        <v>0.01</v>
      </c>
      <c r="C41" s="12">
        <v>0</v>
      </c>
      <c r="D41" s="13">
        <v>1.9199999999999998E-2</v>
      </c>
      <c r="E41" s="14"/>
      <c r="F41" s="12">
        <v>1713.61</v>
      </c>
      <c r="G41" s="12">
        <v>193.8</v>
      </c>
    </row>
    <row r="42" spans="2:7" ht="15.9" customHeight="1" x14ac:dyDescent="0.25">
      <c r="B42" s="12">
        <v>368.11</v>
      </c>
      <c r="C42" s="12">
        <v>7.05</v>
      </c>
      <c r="D42" s="13">
        <v>6.4000000000000001E-2</v>
      </c>
      <c r="E42" s="14"/>
      <c r="F42" s="12">
        <v>1745.71</v>
      </c>
      <c r="G42" s="12">
        <v>188.7</v>
      </c>
    </row>
    <row r="43" spans="2:7" ht="15.9" customHeight="1" x14ac:dyDescent="0.25">
      <c r="B43" s="12">
        <v>3124.36</v>
      </c>
      <c r="C43" s="12">
        <v>183.45</v>
      </c>
      <c r="D43" s="13">
        <v>0.10879999999999999</v>
      </c>
      <c r="E43" s="14"/>
      <c r="F43" s="12">
        <v>2193.7600000000002</v>
      </c>
      <c r="G43" s="12">
        <v>174.75</v>
      </c>
    </row>
    <row r="44" spans="2:7" ht="15.9" customHeight="1" x14ac:dyDescent="0.25">
      <c r="B44" s="12">
        <v>5490.76</v>
      </c>
      <c r="C44" s="12">
        <v>441</v>
      </c>
      <c r="D44" s="13">
        <v>0.16</v>
      </c>
      <c r="E44" s="7"/>
      <c r="F44" s="12">
        <v>2327.56</v>
      </c>
      <c r="G44" s="12">
        <v>160.35</v>
      </c>
    </row>
    <row r="45" spans="2:7" ht="15.9" customHeight="1" x14ac:dyDescent="0.25">
      <c r="B45" s="12">
        <v>6382.81</v>
      </c>
      <c r="C45" s="12">
        <v>583.65</v>
      </c>
      <c r="D45" s="13">
        <v>0.1792</v>
      </c>
      <c r="E45" s="7"/>
      <c r="F45" s="12">
        <v>2632.66</v>
      </c>
      <c r="G45" s="12">
        <v>145.35</v>
      </c>
    </row>
    <row r="46" spans="2:7" ht="15.9" customHeight="1" x14ac:dyDescent="0.25">
      <c r="B46" s="12">
        <v>7641.91</v>
      </c>
      <c r="C46" s="12">
        <v>809.25</v>
      </c>
      <c r="D46" s="13">
        <v>0.21360000000000001</v>
      </c>
      <c r="E46" s="7"/>
      <c r="F46" s="12">
        <v>3071.41</v>
      </c>
      <c r="G46" s="12">
        <v>125.1</v>
      </c>
    </row>
    <row r="47" spans="2:7" ht="15.9" customHeight="1" x14ac:dyDescent="0.25">
      <c r="B47" s="12">
        <v>15412.81</v>
      </c>
      <c r="C47" s="12">
        <v>2469.15</v>
      </c>
      <c r="D47" s="13">
        <v>0.23519999999999999</v>
      </c>
      <c r="E47" s="7"/>
      <c r="F47" s="12">
        <v>3510.16</v>
      </c>
      <c r="G47" s="12">
        <v>107.4</v>
      </c>
    </row>
    <row r="48" spans="2:7" ht="15.9" customHeight="1" x14ac:dyDescent="0.25">
      <c r="B48" s="12">
        <v>24292.66</v>
      </c>
      <c r="C48" s="12">
        <v>4557.75</v>
      </c>
      <c r="D48" s="13">
        <v>0.3</v>
      </c>
      <c r="E48" s="7"/>
      <c r="F48" s="12">
        <v>3642.61</v>
      </c>
      <c r="G48" s="12">
        <v>0</v>
      </c>
    </row>
    <row r="49" spans="2:7" x14ac:dyDescent="0.25">
      <c r="B49" s="12">
        <v>46378.51</v>
      </c>
      <c r="C49" s="12">
        <v>11183.4</v>
      </c>
      <c r="D49" s="13">
        <v>0.32</v>
      </c>
      <c r="E49" s="7"/>
      <c r="F49" s="17"/>
      <c r="G49" s="17"/>
    </row>
    <row r="50" spans="2:7" x14ac:dyDescent="0.25">
      <c r="B50" s="12">
        <v>61838.11</v>
      </c>
      <c r="C50" s="12">
        <v>16130.55</v>
      </c>
      <c r="D50" s="13">
        <v>0.34</v>
      </c>
    </row>
    <row r="51" spans="2:7" x14ac:dyDescent="0.25">
      <c r="B51" s="12">
        <v>185514.31</v>
      </c>
      <c r="C51" s="12">
        <v>58180.35</v>
      </c>
      <c r="D51" s="13">
        <v>0.35</v>
      </c>
    </row>
    <row r="52" spans="2:7" x14ac:dyDescent="0.25">
      <c r="B52" s="15"/>
      <c r="C52" s="15"/>
      <c r="D52" s="16"/>
    </row>
    <row r="54" spans="2:7" x14ac:dyDescent="0.25">
      <c r="B54" s="7"/>
      <c r="C54" s="7"/>
      <c r="D54" s="7"/>
    </row>
    <row r="55" spans="2:7" x14ac:dyDescent="0.25">
      <c r="B55" s="7"/>
      <c r="C55" s="7"/>
      <c r="D55" s="7"/>
    </row>
  </sheetData>
  <sheetProtection formatCells="0" formatColumns="0" formatRows="0" insertColumns="0" insertRows="0" insertHyperlinks="0" deleteColumns="0" deleteRows="0" sort="0" autoFilter="0" pivotTables="0"/>
  <mergeCells count="12">
    <mergeCell ref="F7:G7"/>
    <mergeCell ref="F9:G9"/>
    <mergeCell ref="B8:D8"/>
    <mergeCell ref="F8:G8"/>
    <mergeCell ref="B7:D7"/>
    <mergeCell ref="B9:D9"/>
    <mergeCell ref="B37:D37"/>
    <mergeCell ref="F34:G34"/>
    <mergeCell ref="B35:D35"/>
    <mergeCell ref="F32:G32"/>
    <mergeCell ref="B36:D36"/>
    <mergeCell ref="F33:G33"/>
  </mergeCells>
  <phoneticPr fontId="0" type="noConversion"/>
  <pageMargins left="0.75" right="0.75" top="1" bottom="1" header="0" footer="0"/>
  <pageSetup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6"/>
  <sheetViews>
    <sheetView topLeftCell="B13" zoomScale="77" zoomScaleNormal="77" workbookViewId="0">
      <selection activeCell="B21" sqref="A21:XFD27"/>
    </sheetView>
  </sheetViews>
  <sheetFormatPr baseColWidth="10" defaultRowHeight="13.2" x14ac:dyDescent="0.25"/>
  <cols>
    <col min="1" max="1" width="4.109375" hidden="1" customWidth="1"/>
    <col min="2" max="3" width="8.88671875" customWidth="1"/>
    <col min="4" max="4" width="35.5546875" customWidth="1"/>
    <col min="5" max="5" width="23.5546875" customWidth="1"/>
    <col min="6" max="6" width="34" customWidth="1"/>
    <col min="7" max="7" width="15.6640625" customWidth="1"/>
    <col min="8" max="8" width="8.33203125" hidden="1" customWidth="1"/>
    <col min="9" max="9" width="0.33203125" hidden="1" customWidth="1"/>
    <col min="10" max="10" width="14.5546875" customWidth="1"/>
    <col min="11" max="11" width="10.109375" customWidth="1"/>
    <col min="12" max="12" width="13.88671875" customWidth="1"/>
    <col min="13" max="13" width="11.44140625" hidden="1" customWidth="1"/>
    <col min="14" max="16" width="16" hidden="1" customWidth="1"/>
    <col min="17" max="22" width="11.44140625" hidden="1" customWidth="1"/>
    <col min="23" max="23" width="9" customWidth="1"/>
    <col min="24" max="24" width="13" customWidth="1"/>
    <col min="25" max="26" width="12.88671875" bestFit="1" customWidth="1"/>
    <col min="27" max="27" width="14.33203125" customWidth="1"/>
    <col min="28" max="28" width="85.5546875" customWidth="1"/>
  </cols>
  <sheetData>
    <row r="1" spans="1:28" ht="17.399999999999999" x14ac:dyDescent="0.3">
      <c r="A1" s="286" t="s">
        <v>79</v>
      </c>
      <c r="B1" s="286"/>
      <c r="C1" s="286"/>
      <c r="D1" s="286"/>
      <c r="E1" s="286"/>
      <c r="F1" s="286"/>
      <c r="G1" s="286"/>
      <c r="H1" s="286"/>
      <c r="I1" s="286"/>
      <c r="J1" s="286"/>
      <c r="K1" s="286"/>
      <c r="L1" s="286"/>
      <c r="M1" s="286"/>
      <c r="N1" s="286"/>
      <c r="O1" s="286"/>
      <c r="P1" s="286"/>
      <c r="Q1" s="286"/>
      <c r="R1" s="286"/>
      <c r="S1" s="286"/>
      <c r="T1" s="286"/>
      <c r="U1" s="286"/>
      <c r="V1" s="286"/>
      <c r="W1" s="286"/>
      <c r="X1" s="286"/>
      <c r="Y1" s="286"/>
      <c r="Z1" s="286"/>
      <c r="AA1" s="286"/>
      <c r="AB1" s="286"/>
    </row>
    <row r="2" spans="1:28" ht="17.399999999999999" x14ac:dyDescent="0.3">
      <c r="A2" s="286" t="s">
        <v>64</v>
      </c>
      <c r="B2" s="286"/>
      <c r="C2" s="286"/>
      <c r="D2" s="286"/>
      <c r="E2" s="286"/>
      <c r="F2" s="286"/>
      <c r="G2" s="286"/>
      <c r="H2" s="286"/>
      <c r="I2" s="286"/>
      <c r="J2" s="286"/>
      <c r="K2" s="286"/>
      <c r="L2" s="286"/>
      <c r="M2" s="286"/>
      <c r="N2" s="286"/>
      <c r="O2" s="286"/>
      <c r="P2" s="286"/>
      <c r="Q2" s="286"/>
      <c r="R2" s="286"/>
      <c r="S2" s="286"/>
      <c r="T2" s="286"/>
      <c r="U2" s="286"/>
      <c r="V2" s="286"/>
      <c r="W2" s="286"/>
      <c r="X2" s="286"/>
      <c r="Y2" s="286"/>
      <c r="Z2" s="286"/>
      <c r="AA2" s="286"/>
      <c r="AB2" s="286"/>
    </row>
    <row r="3" spans="1:28" ht="19.8" x14ac:dyDescent="0.3">
      <c r="A3" s="276" t="s">
        <v>480</v>
      </c>
      <c r="B3" s="276"/>
      <c r="C3" s="276"/>
      <c r="D3" s="276"/>
      <c r="E3" s="276"/>
      <c r="F3" s="276"/>
      <c r="G3" s="276"/>
      <c r="H3" s="276"/>
      <c r="I3" s="276"/>
      <c r="J3" s="276"/>
      <c r="K3" s="276"/>
      <c r="L3" s="276"/>
      <c r="M3" s="276"/>
      <c r="N3" s="276"/>
      <c r="O3" s="276"/>
      <c r="P3" s="276"/>
      <c r="Q3" s="276"/>
      <c r="R3" s="276"/>
      <c r="S3" s="276"/>
      <c r="T3" s="276"/>
      <c r="U3" s="276"/>
      <c r="V3" s="276"/>
      <c r="W3" s="276"/>
      <c r="X3" s="276"/>
      <c r="Y3" s="276"/>
      <c r="Z3" s="276"/>
      <c r="AA3" s="276"/>
      <c r="AB3" s="276"/>
    </row>
    <row r="4" spans="1:28" ht="16.2" x14ac:dyDescent="0.3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</row>
    <row r="5" spans="1:28" ht="16.2" x14ac:dyDescent="0.3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</row>
    <row r="6" spans="1:28" x14ac:dyDescent="0.25">
      <c r="A6" s="22"/>
      <c r="B6" s="22"/>
      <c r="C6" s="22"/>
      <c r="D6" s="22"/>
      <c r="E6" s="22"/>
      <c r="F6" s="22"/>
      <c r="G6" s="22"/>
      <c r="H6" s="23" t="s">
        <v>22</v>
      </c>
      <c r="I6" s="23" t="s">
        <v>5</v>
      </c>
      <c r="J6" s="287" t="s">
        <v>1</v>
      </c>
      <c r="K6" s="288"/>
      <c r="L6" s="289"/>
      <c r="M6" s="24" t="s">
        <v>25</v>
      </c>
      <c r="N6" s="25"/>
      <c r="O6" s="290" t="s">
        <v>8</v>
      </c>
      <c r="P6" s="291"/>
      <c r="Q6" s="291"/>
      <c r="R6" s="291"/>
      <c r="S6" s="291"/>
      <c r="T6" s="292"/>
      <c r="U6" s="24" t="s">
        <v>29</v>
      </c>
      <c r="V6" s="24" t="s">
        <v>9</v>
      </c>
      <c r="W6" s="23" t="s">
        <v>52</v>
      </c>
      <c r="X6" s="293" t="s">
        <v>2</v>
      </c>
      <c r="Y6" s="294"/>
      <c r="Z6" s="295"/>
      <c r="AA6" s="23" t="s">
        <v>0</v>
      </c>
      <c r="AB6" s="34"/>
    </row>
    <row r="7" spans="1:28" ht="21" x14ac:dyDescent="0.25">
      <c r="A7" s="26" t="s">
        <v>20</v>
      </c>
      <c r="B7" s="44" t="s">
        <v>102</v>
      </c>
      <c r="C7" s="44" t="s">
        <v>128</v>
      </c>
      <c r="D7" s="26" t="s">
        <v>21</v>
      </c>
      <c r="E7" s="26"/>
      <c r="F7" s="26"/>
      <c r="G7" s="26"/>
      <c r="H7" s="27" t="s">
        <v>23</v>
      </c>
      <c r="I7" s="26" t="s">
        <v>24</v>
      </c>
      <c r="J7" s="23" t="s">
        <v>5</v>
      </c>
      <c r="K7" s="23" t="s">
        <v>58</v>
      </c>
      <c r="L7" s="23" t="s">
        <v>27</v>
      </c>
      <c r="M7" s="28" t="s">
        <v>26</v>
      </c>
      <c r="N7" s="25" t="s">
        <v>31</v>
      </c>
      <c r="O7" s="25" t="s">
        <v>11</v>
      </c>
      <c r="P7" s="25" t="s">
        <v>33</v>
      </c>
      <c r="Q7" s="25" t="s">
        <v>35</v>
      </c>
      <c r="R7" s="25" t="s">
        <v>36</v>
      </c>
      <c r="S7" s="25" t="s">
        <v>13</v>
      </c>
      <c r="T7" s="25" t="s">
        <v>9</v>
      </c>
      <c r="U7" s="28" t="s">
        <v>39</v>
      </c>
      <c r="V7" s="28" t="s">
        <v>40</v>
      </c>
      <c r="W7" s="26" t="s">
        <v>30</v>
      </c>
      <c r="X7" s="23" t="s">
        <v>446</v>
      </c>
      <c r="Y7" s="23" t="s">
        <v>56</v>
      </c>
      <c r="Z7" s="23" t="s">
        <v>6</v>
      </c>
      <c r="AA7" s="26" t="s">
        <v>3</v>
      </c>
      <c r="AB7" s="36" t="s">
        <v>57</v>
      </c>
    </row>
    <row r="8" spans="1:28" x14ac:dyDescent="0.25">
      <c r="A8" s="29"/>
      <c r="B8" s="26"/>
      <c r="C8" s="26"/>
      <c r="D8" s="29"/>
      <c r="E8" s="29"/>
      <c r="F8" s="29"/>
      <c r="G8" s="29"/>
      <c r="H8" s="29"/>
      <c r="I8" s="29"/>
      <c r="J8" s="29" t="s">
        <v>46</v>
      </c>
      <c r="K8" s="29" t="s">
        <v>59</v>
      </c>
      <c r="L8" s="29" t="s">
        <v>28</v>
      </c>
      <c r="M8" s="30" t="s">
        <v>42</v>
      </c>
      <c r="N8" s="24" t="s">
        <v>32</v>
      </c>
      <c r="O8" s="24" t="s">
        <v>12</v>
      </c>
      <c r="P8" s="24" t="s">
        <v>34</v>
      </c>
      <c r="Q8" s="24" t="s">
        <v>34</v>
      </c>
      <c r="R8" s="24" t="s">
        <v>37</v>
      </c>
      <c r="S8" s="24" t="s">
        <v>14</v>
      </c>
      <c r="T8" s="24" t="s">
        <v>38</v>
      </c>
      <c r="U8" s="28" t="s">
        <v>18</v>
      </c>
      <c r="V8" s="31" t="s">
        <v>41</v>
      </c>
      <c r="W8" s="29" t="s">
        <v>51</v>
      </c>
      <c r="X8" s="29"/>
      <c r="Y8" s="29" t="s">
        <v>253</v>
      </c>
      <c r="Z8" s="29" t="s">
        <v>43</v>
      </c>
      <c r="AA8" s="29" t="s">
        <v>4</v>
      </c>
      <c r="AB8" s="35"/>
    </row>
    <row r="9" spans="1:28" ht="31.5" customHeight="1" x14ac:dyDescent="0.3">
      <c r="A9" s="142"/>
      <c r="B9" s="220"/>
      <c r="C9" s="124"/>
      <c r="D9" s="158" t="s">
        <v>129</v>
      </c>
      <c r="E9" s="124" t="s">
        <v>103</v>
      </c>
      <c r="F9" s="124" t="s">
        <v>336</v>
      </c>
      <c r="G9" s="142" t="s">
        <v>61</v>
      </c>
      <c r="H9" s="142"/>
      <c r="I9" s="142"/>
      <c r="J9" s="142"/>
      <c r="K9" s="142"/>
      <c r="L9" s="142"/>
      <c r="M9" s="142"/>
      <c r="N9" s="142"/>
      <c r="O9" s="142"/>
      <c r="P9" s="142"/>
      <c r="Q9" s="142"/>
      <c r="R9" s="142"/>
      <c r="S9" s="142"/>
      <c r="T9" s="142"/>
      <c r="U9" s="142"/>
      <c r="V9" s="144"/>
      <c r="W9" s="142"/>
      <c r="X9" s="142"/>
      <c r="Y9" s="142"/>
      <c r="Z9" s="142"/>
      <c r="AA9" s="142"/>
      <c r="AB9" s="41"/>
    </row>
    <row r="10" spans="1:28" s="94" customFormat="1" ht="102.75" customHeight="1" x14ac:dyDescent="0.3">
      <c r="A10" s="116" t="s">
        <v>86</v>
      </c>
      <c r="B10" s="175" t="s">
        <v>186</v>
      </c>
      <c r="C10" s="222" t="s">
        <v>127</v>
      </c>
      <c r="D10" s="252" t="s">
        <v>170</v>
      </c>
      <c r="E10" s="221" t="s">
        <v>178</v>
      </c>
      <c r="F10" s="221" t="s">
        <v>361</v>
      </c>
      <c r="G10" s="177" t="s">
        <v>130</v>
      </c>
      <c r="H10" s="179">
        <v>9</v>
      </c>
      <c r="I10" s="180"/>
      <c r="J10" s="181">
        <v>3985</v>
      </c>
      <c r="K10" s="182">
        <v>0</v>
      </c>
      <c r="L10" s="183">
        <f>SUM(J10:K10)</f>
        <v>3985</v>
      </c>
      <c r="M10" s="184">
        <f>IF(J10/15&lt;=SMG,0,K10/2)</f>
        <v>0</v>
      </c>
      <c r="N10" s="184">
        <f t="shared" ref="N10" si="0">J10+M10</f>
        <v>3985</v>
      </c>
      <c r="O10" s="184">
        <f>VLOOKUP(N10,Tarifa1,1)</f>
        <v>3124.36</v>
      </c>
      <c r="P10" s="184">
        <f t="shared" ref="P10" si="1">N10-O10</f>
        <v>860.63999999999987</v>
      </c>
      <c r="Q10" s="185">
        <f>VLOOKUP(N10,Tarifa1,3)</f>
        <v>0.10879999999999999</v>
      </c>
      <c r="R10" s="184">
        <f t="shared" ref="R10" si="2">P10*Q10</f>
        <v>93.637631999999982</v>
      </c>
      <c r="S10" s="186">
        <f>VLOOKUP(N10,Tarifa1,2)</f>
        <v>183.45</v>
      </c>
      <c r="T10" s="184">
        <f t="shared" ref="T10" si="3">R10+S10</f>
        <v>277.08763199999999</v>
      </c>
      <c r="U10" s="184">
        <f>VLOOKUP(N10,Credito1,2)</f>
        <v>0</v>
      </c>
      <c r="V10" s="184">
        <f t="shared" ref="V10" si="4">ROUND(T10-U10,2)</f>
        <v>277.08999999999997</v>
      </c>
      <c r="W10" s="183">
        <f t="shared" ref="W10" si="5">-IF(V10&gt;0,0,V10)</f>
        <v>0</v>
      </c>
      <c r="X10" s="183">
        <f>IF(J10/15&lt;=SMG,0,IF(V10&lt;0,0,V10))</f>
        <v>277.08999999999997</v>
      </c>
      <c r="Y10" s="187">
        <v>0</v>
      </c>
      <c r="Z10" s="183">
        <f>SUM(X10:Y10)</f>
        <v>277.08999999999997</v>
      </c>
      <c r="AA10" s="183">
        <f>L10+W10-Z10</f>
        <v>3707.91</v>
      </c>
      <c r="AB10" s="93"/>
    </row>
    <row r="11" spans="1:28" s="94" customFormat="1" ht="102.75" customHeight="1" x14ac:dyDescent="0.35">
      <c r="A11" s="192"/>
      <c r="B11" s="214">
        <v>188</v>
      </c>
      <c r="C11" s="222" t="s">
        <v>127</v>
      </c>
      <c r="D11" s="253" t="s">
        <v>187</v>
      </c>
      <c r="E11" s="215" t="s">
        <v>189</v>
      </c>
      <c r="F11" s="215" t="s">
        <v>363</v>
      </c>
      <c r="G11" s="178" t="s">
        <v>333</v>
      </c>
      <c r="H11" s="179">
        <v>15</v>
      </c>
      <c r="I11" s="180"/>
      <c r="J11" s="181">
        <v>6253</v>
      </c>
      <c r="K11" s="182">
        <v>0</v>
      </c>
      <c r="L11" s="181">
        <f>J11</f>
        <v>6253</v>
      </c>
      <c r="M11" s="184">
        <f t="shared" ref="M11" si="6">IF(J11/15&lt;=SMG,0,K11/2)</f>
        <v>0</v>
      </c>
      <c r="N11" s="184">
        <f t="shared" ref="N11:N13" si="7">J11+M11</f>
        <v>6253</v>
      </c>
      <c r="O11" s="184">
        <f>VLOOKUP(N11,Tarifa1,1)</f>
        <v>5490.76</v>
      </c>
      <c r="P11" s="184">
        <f t="shared" ref="P11:P13" si="8">N11-O11</f>
        <v>762.23999999999978</v>
      </c>
      <c r="Q11" s="185">
        <f>VLOOKUP(N11,Tarifa1,3)</f>
        <v>0.16</v>
      </c>
      <c r="R11" s="184">
        <f t="shared" ref="R11:R13" si="9">P11*Q11</f>
        <v>121.95839999999997</v>
      </c>
      <c r="S11" s="186">
        <f>VLOOKUP(N11,Tarifa1,2)</f>
        <v>441</v>
      </c>
      <c r="T11" s="184">
        <f t="shared" ref="T11:T13" si="10">R11+S11</f>
        <v>562.95839999999998</v>
      </c>
      <c r="U11" s="184">
        <f>VLOOKUP(N11,Credito1,2)</f>
        <v>0</v>
      </c>
      <c r="V11" s="184">
        <f t="shared" ref="V11:V13" si="11">ROUND(T11-U11,2)</f>
        <v>562.96</v>
      </c>
      <c r="W11" s="183">
        <f t="shared" ref="W11:W13" si="12">-IF(V11&gt;0,0,V11)</f>
        <v>0</v>
      </c>
      <c r="X11" s="183">
        <f>IF(J11/15&lt;=SMG,0,IF(V11&lt;0,0,V11))</f>
        <v>562.96</v>
      </c>
      <c r="Y11" s="187">
        <v>0</v>
      </c>
      <c r="Z11" s="183">
        <f>SUM(X11:Y11)</f>
        <v>562.96</v>
      </c>
      <c r="AA11" s="183">
        <f>L11+W11-Z11+K11</f>
        <v>5690.04</v>
      </c>
      <c r="AB11" s="93"/>
    </row>
    <row r="12" spans="1:28" s="94" customFormat="1" ht="102.75" customHeight="1" x14ac:dyDescent="0.35">
      <c r="A12" s="223"/>
      <c r="B12" s="176" t="s">
        <v>305</v>
      </c>
      <c r="C12" s="176" t="s">
        <v>127</v>
      </c>
      <c r="D12" s="254" t="s">
        <v>306</v>
      </c>
      <c r="E12" s="188" t="s">
        <v>307</v>
      </c>
      <c r="F12" s="188" t="s">
        <v>367</v>
      </c>
      <c r="G12" s="177" t="s">
        <v>130</v>
      </c>
      <c r="H12" s="179">
        <v>15</v>
      </c>
      <c r="I12" s="180"/>
      <c r="J12" s="181">
        <v>3985</v>
      </c>
      <c r="K12" s="182">
        <v>0</v>
      </c>
      <c r="L12" s="183">
        <f>SUM(J12:K12)</f>
        <v>3985</v>
      </c>
      <c r="M12" s="184">
        <f>IF(J12/15&lt;=SMG,0,K12/2)</f>
        <v>0</v>
      </c>
      <c r="N12" s="184">
        <f t="shared" si="7"/>
        <v>3985</v>
      </c>
      <c r="O12" s="184">
        <f>VLOOKUP(N12,Tarifa1,1)</f>
        <v>3124.36</v>
      </c>
      <c r="P12" s="184">
        <f t="shared" si="8"/>
        <v>860.63999999999987</v>
      </c>
      <c r="Q12" s="185">
        <f>VLOOKUP(N12,Tarifa1,3)</f>
        <v>0.10879999999999999</v>
      </c>
      <c r="R12" s="184">
        <f t="shared" si="9"/>
        <v>93.637631999999982</v>
      </c>
      <c r="S12" s="186">
        <f>VLOOKUP(N12,Tarifa1,2)</f>
        <v>183.45</v>
      </c>
      <c r="T12" s="184">
        <f t="shared" si="10"/>
        <v>277.08763199999999</v>
      </c>
      <c r="U12" s="184">
        <f>VLOOKUP(N12,Credito1,2)</f>
        <v>0</v>
      </c>
      <c r="V12" s="184">
        <f t="shared" si="11"/>
        <v>277.08999999999997</v>
      </c>
      <c r="W12" s="183">
        <f t="shared" si="12"/>
        <v>0</v>
      </c>
      <c r="X12" s="183">
        <f>IF(J12/15&lt;=SMG,0,IF(V12&lt;0,0,V12))</f>
        <v>277.08999999999997</v>
      </c>
      <c r="Y12" s="187">
        <v>0</v>
      </c>
      <c r="Z12" s="183">
        <f>SUM(X12:Y12)</f>
        <v>277.08999999999997</v>
      </c>
      <c r="AA12" s="183">
        <f>L12+W12-Z12</f>
        <v>3707.91</v>
      </c>
      <c r="AB12" s="93"/>
    </row>
    <row r="13" spans="1:28" s="94" customFormat="1" ht="102.75" customHeight="1" x14ac:dyDescent="0.3">
      <c r="A13" s="223"/>
      <c r="B13" s="214">
        <v>284</v>
      </c>
      <c r="C13" s="176" t="s">
        <v>127</v>
      </c>
      <c r="D13" s="255" t="s">
        <v>297</v>
      </c>
      <c r="E13" s="221" t="s">
        <v>298</v>
      </c>
      <c r="F13" s="221" t="s">
        <v>393</v>
      </c>
      <c r="G13" s="177" t="s">
        <v>130</v>
      </c>
      <c r="H13" s="179">
        <v>15</v>
      </c>
      <c r="I13" s="180"/>
      <c r="J13" s="181">
        <v>3985</v>
      </c>
      <c r="K13" s="182">
        <v>0</v>
      </c>
      <c r="L13" s="183">
        <f>SUM(J13:K13)</f>
        <v>3985</v>
      </c>
      <c r="M13" s="184">
        <f>IF(J13/15&lt;=SMG,0,K13/2)</f>
        <v>0</v>
      </c>
      <c r="N13" s="184">
        <f t="shared" si="7"/>
        <v>3985</v>
      </c>
      <c r="O13" s="184">
        <f>VLOOKUP(N13,Tarifa1,1)</f>
        <v>3124.36</v>
      </c>
      <c r="P13" s="184">
        <f t="shared" si="8"/>
        <v>860.63999999999987</v>
      </c>
      <c r="Q13" s="185">
        <f>VLOOKUP(N13,Tarifa1,3)</f>
        <v>0.10879999999999999</v>
      </c>
      <c r="R13" s="184">
        <f t="shared" si="9"/>
        <v>93.637631999999982</v>
      </c>
      <c r="S13" s="186">
        <f>VLOOKUP(N13,Tarifa1,2)</f>
        <v>183.45</v>
      </c>
      <c r="T13" s="184">
        <f t="shared" si="10"/>
        <v>277.08763199999999</v>
      </c>
      <c r="U13" s="184">
        <f>VLOOKUP(N13,Credito1,2)</f>
        <v>0</v>
      </c>
      <c r="V13" s="184">
        <f t="shared" si="11"/>
        <v>277.08999999999997</v>
      </c>
      <c r="W13" s="183">
        <f t="shared" si="12"/>
        <v>0</v>
      </c>
      <c r="X13" s="183">
        <f>IF(J13/15&lt;=SMG,0,IF(V13&lt;0,0,V13))</f>
        <v>277.08999999999997</v>
      </c>
      <c r="Y13" s="187">
        <v>0</v>
      </c>
      <c r="Z13" s="183">
        <f>SUM(X13:Y13)</f>
        <v>277.08999999999997</v>
      </c>
      <c r="AA13" s="183">
        <f>L13+W13-Z13</f>
        <v>3707.91</v>
      </c>
      <c r="AB13" s="93"/>
    </row>
    <row r="14" spans="1:28" ht="17.399999999999999" x14ac:dyDescent="0.3">
      <c r="A14" s="203"/>
      <c r="B14" s="203"/>
      <c r="C14" s="203"/>
      <c r="D14" s="203"/>
      <c r="E14" s="203"/>
      <c r="F14" s="203"/>
      <c r="G14" s="203"/>
      <c r="H14" s="204"/>
      <c r="I14" s="203"/>
      <c r="J14" s="205"/>
      <c r="K14" s="205"/>
      <c r="L14" s="205"/>
      <c r="M14" s="206"/>
      <c r="N14" s="207"/>
      <c r="O14" s="207"/>
      <c r="P14" s="207"/>
      <c r="Q14" s="207"/>
      <c r="R14" s="207"/>
      <c r="S14" s="207"/>
      <c r="T14" s="207"/>
      <c r="U14" s="207"/>
      <c r="V14" s="207"/>
      <c r="W14" s="207"/>
      <c r="X14" s="207"/>
      <c r="Y14" s="207"/>
      <c r="Z14" s="207"/>
      <c r="AA14" s="207"/>
    </row>
    <row r="15" spans="1:28" ht="45" customHeight="1" thickBot="1" x14ac:dyDescent="0.35">
      <c r="A15" s="272" t="s">
        <v>44</v>
      </c>
      <c r="B15" s="273"/>
      <c r="C15" s="273"/>
      <c r="D15" s="273"/>
      <c r="E15" s="273"/>
      <c r="F15" s="273"/>
      <c r="G15" s="273"/>
      <c r="H15" s="273"/>
      <c r="I15" s="274"/>
      <c r="J15" s="190">
        <f t="shared" ref="J15:AA15" si="13">SUM(J10:J14)</f>
        <v>18208</v>
      </c>
      <c r="K15" s="190">
        <f t="shared" si="13"/>
        <v>0</v>
      </c>
      <c r="L15" s="190">
        <f t="shared" si="13"/>
        <v>18208</v>
      </c>
      <c r="M15" s="191">
        <f t="shared" si="13"/>
        <v>0</v>
      </c>
      <c r="N15" s="191">
        <f t="shared" si="13"/>
        <v>18208</v>
      </c>
      <c r="O15" s="191">
        <f t="shared" si="13"/>
        <v>14863.840000000002</v>
      </c>
      <c r="P15" s="191">
        <f t="shared" si="13"/>
        <v>3344.1599999999994</v>
      </c>
      <c r="Q15" s="191">
        <f t="shared" si="13"/>
        <v>0.4864</v>
      </c>
      <c r="R15" s="191">
        <f t="shared" si="13"/>
        <v>402.87129599999992</v>
      </c>
      <c r="S15" s="191">
        <f t="shared" si="13"/>
        <v>991.35000000000014</v>
      </c>
      <c r="T15" s="191">
        <f t="shared" si="13"/>
        <v>1394.2212959999999</v>
      </c>
      <c r="U15" s="191">
        <f t="shared" si="13"/>
        <v>0</v>
      </c>
      <c r="V15" s="191">
        <f t="shared" si="13"/>
        <v>1394.2299999999998</v>
      </c>
      <c r="W15" s="190">
        <f t="shared" si="13"/>
        <v>0</v>
      </c>
      <c r="X15" s="190">
        <f t="shared" si="13"/>
        <v>1394.2299999999998</v>
      </c>
      <c r="Y15" s="190">
        <f t="shared" si="13"/>
        <v>0</v>
      </c>
      <c r="Z15" s="190">
        <f t="shared" si="13"/>
        <v>1394.2299999999998</v>
      </c>
      <c r="AA15" s="190">
        <f t="shared" si="13"/>
        <v>16813.77</v>
      </c>
    </row>
    <row r="16" spans="1:28" ht="13.8" thickTop="1" x14ac:dyDescent="0.25"/>
  </sheetData>
  <mergeCells count="7">
    <mergeCell ref="X6:Z6"/>
    <mergeCell ref="A15:I15"/>
    <mergeCell ref="A1:AB1"/>
    <mergeCell ref="A2:AB2"/>
    <mergeCell ref="A3:AB3"/>
    <mergeCell ref="J6:L6"/>
    <mergeCell ref="O6:T6"/>
  </mergeCells>
  <dataValidations count="1">
    <dataValidation allowBlank="1" showInputMessage="1" showErrorMessage="1" prompt="Captura el nombre asignado o el nombre como se le identifica a la plaza (ejem. Jefe de Ingresos, Secretario Particular, Oficial Mayor, etc.)" sqref="D10:F10 D12:F13"/>
  </dataValidations>
  <pageMargins left="0.27559055118110237" right="0.27559055118110237" top="0.74803149606299213" bottom="0.74803149606299213" header="0.31496062992125984" footer="0.31496062992125984"/>
  <pageSetup scale="41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4"/>
  <sheetViews>
    <sheetView topLeftCell="B23" zoomScale="80" zoomScaleNormal="80" workbookViewId="0">
      <selection activeCell="B29" sqref="A29:XFD34"/>
    </sheetView>
  </sheetViews>
  <sheetFormatPr baseColWidth="10" defaultColWidth="11.44140625" defaultRowHeight="13.2" x14ac:dyDescent="0.25"/>
  <cols>
    <col min="1" max="1" width="5.5546875" style="67" hidden="1" customWidth="1"/>
    <col min="2" max="2" width="10.5546875" style="67" customWidth="1"/>
    <col min="3" max="3" width="9" style="67" customWidth="1"/>
    <col min="4" max="4" width="24.33203125" style="67" customWidth="1"/>
    <col min="5" max="5" width="11.33203125" style="67" hidden="1" customWidth="1"/>
    <col min="6" max="6" width="17.5546875" style="67" customWidth="1"/>
    <col min="7" max="7" width="14" style="67" customWidth="1"/>
    <col min="8" max="8" width="15.44140625" style="67" customWidth="1"/>
    <col min="9" max="9" width="12.6640625" style="67" hidden="1" customWidth="1"/>
    <col min="10" max="10" width="13.109375" style="67" hidden="1" customWidth="1"/>
    <col min="11" max="11" width="14.44140625" style="67" hidden="1" customWidth="1"/>
    <col min="12" max="12" width="15" style="67" hidden="1" customWidth="1"/>
    <col min="13" max="13" width="11" style="67" hidden="1" customWidth="1"/>
    <col min="14" max="15" width="13.109375" style="67" hidden="1" customWidth="1"/>
    <col min="16" max="16" width="15.44140625" style="67" hidden="1" customWidth="1"/>
    <col min="17" max="17" width="10.44140625" style="67" hidden="1" customWidth="1"/>
    <col min="18" max="18" width="13.109375" style="67" hidden="1" customWidth="1"/>
    <col min="19" max="19" width="11.5546875" style="67" customWidth="1"/>
    <col min="20" max="20" width="13.33203125" style="67" customWidth="1"/>
    <col min="21" max="21" width="13.109375" style="67" customWidth="1"/>
    <col min="22" max="22" width="13.33203125" style="67" customWidth="1"/>
    <col min="23" max="23" width="15.44140625" style="67" customWidth="1"/>
    <col min="24" max="24" width="73.109375" style="67" customWidth="1"/>
    <col min="25" max="25" width="73.44140625" style="67" customWidth="1"/>
    <col min="26" max="16384" width="11.44140625" style="67"/>
  </cols>
  <sheetData>
    <row r="1" spans="1:26" ht="17.399999999999999" x14ac:dyDescent="0.3">
      <c r="A1" s="286" t="s">
        <v>78</v>
      </c>
      <c r="B1" s="286"/>
      <c r="C1" s="286"/>
      <c r="D1" s="286"/>
      <c r="E1" s="286"/>
      <c r="F1" s="286"/>
      <c r="G1" s="286"/>
      <c r="H1" s="286"/>
      <c r="I1" s="286"/>
      <c r="J1" s="286"/>
      <c r="K1" s="286"/>
      <c r="L1" s="286"/>
      <c r="M1" s="286"/>
      <c r="N1" s="286"/>
      <c r="O1" s="286"/>
      <c r="P1" s="286"/>
      <c r="Q1" s="286"/>
      <c r="R1" s="286"/>
      <c r="S1" s="286"/>
      <c r="T1" s="286"/>
      <c r="U1" s="286"/>
      <c r="V1" s="286"/>
      <c r="W1" s="286"/>
      <c r="X1" s="286"/>
      <c r="Y1" s="4"/>
    </row>
    <row r="2" spans="1:26" ht="17.399999999999999" x14ac:dyDescent="0.3">
      <c r="A2" s="286" t="s">
        <v>64</v>
      </c>
      <c r="B2" s="286"/>
      <c r="C2" s="286"/>
      <c r="D2" s="286"/>
      <c r="E2" s="286"/>
      <c r="F2" s="286"/>
      <c r="G2" s="286"/>
      <c r="H2" s="286"/>
      <c r="I2" s="286"/>
      <c r="J2" s="286"/>
      <c r="K2" s="286"/>
      <c r="L2" s="286"/>
      <c r="M2" s="286"/>
      <c r="N2" s="286"/>
      <c r="O2" s="286"/>
      <c r="P2" s="286"/>
      <c r="Q2" s="286"/>
      <c r="R2" s="286"/>
      <c r="S2" s="286"/>
      <c r="T2" s="286"/>
      <c r="U2" s="286"/>
      <c r="V2" s="286"/>
      <c r="W2" s="286"/>
      <c r="X2" s="286"/>
      <c r="Y2" s="4"/>
    </row>
    <row r="3" spans="1:26" ht="19.8" x14ac:dyDescent="0.3">
      <c r="A3" s="42" t="s">
        <v>226</v>
      </c>
      <c r="B3" s="276" t="s">
        <v>480</v>
      </c>
      <c r="C3" s="276"/>
      <c r="D3" s="276"/>
      <c r="E3" s="276"/>
      <c r="F3" s="276"/>
      <c r="G3" s="276"/>
      <c r="H3" s="276"/>
      <c r="I3" s="276"/>
      <c r="J3" s="276"/>
      <c r="K3" s="276"/>
      <c r="L3" s="276"/>
      <c r="M3" s="276"/>
      <c r="N3" s="276"/>
      <c r="O3" s="276"/>
      <c r="P3" s="276"/>
      <c r="Q3" s="276"/>
      <c r="R3" s="276"/>
      <c r="S3" s="276"/>
      <c r="T3" s="276"/>
      <c r="U3" s="276"/>
      <c r="V3" s="276"/>
      <c r="W3" s="276"/>
      <c r="X3" s="276"/>
      <c r="Y3" s="229"/>
      <c r="Z3" s="229"/>
    </row>
    <row r="4" spans="1:26" ht="11.25" customHeight="1" x14ac:dyDescent="0.3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"/>
    </row>
    <row r="5" spans="1:26" x14ac:dyDescent="0.25">
      <c r="A5" s="22"/>
      <c r="B5" s="22"/>
      <c r="C5" s="22"/>
      <c r="D5" s="22"/>
      <c r="E5" s="23" t="s">
        <v>22</v>
      </c>
      <c r="F5" s="287" t="s">
        <v>1</v>
      </c>
      <c r="G5" s="288"/>
      <c r="H5" s="289"/>
      <c r="I5" s="24" t="s">
        <v>25</v>
      </c>
      <c r="J5" s="25"/>
      <c r="K5" s="290" t="s">
        <v>8</v>
      </c>
      <c r="L5" s="291"/>
      <c r="M5" s="291"/>
      <c r="N5" s="291"/>
      <c r="O5" s="291"/>
      <c r="P5" s="292"/>
      <c r="Q5" s="24" t="s">
        <v>29</v>
      </c>
      <c r="R5" s="24" t="s">
        <v>9</v>
      </c>
      <c r="S5" s="23" t="s">
        <v>52</v>
      </c>
      <c r="T5" s="293" t="s">
        <v>2</v>
      </c>
      <c r="U5" s="294"/>
      <c r="V5" s="295"/>
      <c r="W5" s="23" t="s">
        <v>0</v>
      </c>
      <c r="X5" s="109"/>
      <c r="Y5" s="4"/>
    </row>
    <row r="6" spans="1:26" ht="32.25" customHeight="1" x14ac:dyDescent="0.25">
      <c r="A6" s="26" t="s">
        <v>20</v>
      </c>
      <c r="B6" s="44" t="s">
        <v>102</v>
      </c>
      <c r="C6" s="44" t="s">
        <v>128</v>
      </c>
      <c r="D6" s="26"/>
      <c r="E6" s="27" t="s">
        <v>23</v>
      </c>
      <c r="F6" s="23" t="s">
        <v>5</v>
      </c>
      <c r="G6" s="23" t="s">
        <v>58</v>
      </c>
      <c r="H6" s="23" t="s">
        <v>27</v>
      </c>
      <c r="I6" s="28" t="s">
        <v>26</v>
      </c>
      <c r="J6" s="25" t="s">
        <v>31</v>
      </c>
      <c r="K6" s="25" t="s">
        <v>11</v>
      </c>
      <c r="L6" s="25" t="s">
        <v>33</v>
      </c>
      <c r="M6" s="25" t="s">
        <v>35</v>
      </c>
      <c r="N6" s="25" t="s">
        <v>36</v>
      </c>
      <c r="O6" s="25" t="s">
        <v>13</v>
      </c>
      <c r="P6" s="25" t="s">
        <v>9</v>
      </c>
      <c r="Q6" s="28" t="s">
        <v>39</v>
      </c>
      <c r="R6" s="28" t="s">
        <v>40</v>
      </c>
      <c r="S6" s="26" t="s">
        <v>30</v>
      </c>
      <c r="T6" s="23" t="s">
        <v>446</v>
      </c>
      <c r="U6" s="23" t="s">
        <v>56</v>
      </c>
      <c r="V6" s="23" t="s">
        <v>6</v>
      </c>
      <c r="W6" s="26" t="s">
        <v>3</v>
      </c>
      <c r="X6" s="36" t="s">
        <v>57</v>
      </c>
      <c r="Y6" s="4"/>
    </row>
    <row r="7" spans="1:26" x14ac:dyDescent="0.25">
      <c r="A7" s="29"/>
      <c r="B7" s="26"/>
      <c r="C7" s="26"/>
      <c r="D7" s="26"/>
      <c r="E7" s="26"/>
      <c r="F7" s="26" t="s">
        <v>46</v>
      </c>
      <c r="G7" s="26" t="s">
        <v>59</v>
      </c>
      <c r="H7" s="26" t="s">
        <v>28</v>
      </c>
      <c r="I7" s="28" t="s">
        <v>42</v>
      </c>
      <c r="J7" s="24" t="s">
        <v>32</v>
      </c>
      <c r="K7" s="24" t="s">
        <v>12</v>
      </c>
      <c r="L7" s="24" t="s">
        <v>34</v>
      </c>
      <c r="M7" s="24" t="s">
        <v>34</v>
      </c>
      <c r="N7" s="24" t="s">
        <v>37</v>
      </c>
      <c r="O7" s="24" t="s">
        <v>14</v>
      </c>
      <c r="P7" s="24" t="s">
        <v>38</v>
      </c>
      <c r="Q7" s="28" t="s">
        <v>18</v>
      </c>
      <c r="R7" s="31" t="s">
        <v>142</v>
      </c>
      <c r="S7" s="26" t="s">
        <v>51</v>
      </c>
      <c r="T7" s="26"/>
      <c r="U7" s="26"/>
      <c r="V7" s="26" t="s">
        <v>43</v>
      </c>
      <c r="W7" s="26" t="s">
        <v>4</v>
      </c>
      <c r="X7" s="110"/>
      <c r="Y7" s="4"/>
    </row>
    <row r="8" spans="1:26" ht="28.5" customHeight="1" x14ac:dyDescent="0.25">
      <c r="A8" s="39"/>
      <c r="B8" s="108"/>
      <c r="C8" s="108"/>
      <c r="D8" s="37" t="s">
        <v>61</v>
      </c>
      <c r="E8" s="108"/>
      <c r="F8" s="108"/>
      <c r="G8" s="108"/>
      <c r="H8" s="108"/>
      <c r="I8" s="108"/>
      <c r="J8" s="108"/>
      <c r="K8" s="108"/>
      <c r="L8" s="108"/>
      <c r="M8" s="108"/>
      <c r="N8" s="108"/>
      <c r="O8" s="108"/>
      <c r="P8" s="108"/>
      <c r="Q8" s="108"/>
      <c r="R8" s="108"/>
      <c r="S8" s="108"/>
      <c r="T8" s="108"/>
      <c r="U8" s="108"/>
      <c r="V8" s="108"/>
      <c r="W8" s="108"/>
      <c r="X8" s="99"/>
      <c r="Y8" s="4"/>
    </row>
    <row r="9" spans="1:26" ht="77.099999999999994" customHeight="1" x14ac:dyDescent="0.3">
      <c r="A9" s="116" t="s">
        <v>84</v>
      </c>
      <c r="B9" s="176" t="s">
        <v>151</v>
      </c>
      <c r="C9" s="176" t="s">
        <v>127</v>
      </c>
      <c r="D9" s="177" t="s">
        <v>66</v>
      </c>
      <c r="E9" s="179">
        <v>15</v>
      </c>
      <c r="F9" s="181">
        <v>10293</v>
      </c>
      <c r="G9" s="182">
        <v>0</v>
      </c>
      <c r="H9" s="183">
        <f t="shared" ref="H9:H14" si="0">SUM(F9:G9)</f>
        <v>10293</v>
      </c>
      <c r="I9" s="184">
        <f t="shared" ref="I9:I16" si="1">IF(F9/15&lt;=SMG,0,G9/2)</f>
        <v>0</v>
      </c>
      <c r="J9" s="184">
        <f t="shared" ref="J9" si="2">F9+I9</f>
        <v>10293</v>
      </c>
      <c r="K9" s="184">
        <f t="shared" ref="K9:K22" si="3">VLOOKUP(J9,Tarifa1,1)</f>
        <v>7641.91</v>
      </c>
      <c r="L9" s="184">
        <f>J9-K9</f>
        <v>2651.09</v>
      </c>
      <c r="M9" s="185">
        <f t="shared" ref="M9:M22" si="4">VLOOKUP(J9,Tarifa1,3)</f>
        <v>0.21360000000000001</v>
      </c>
      <c r="N9" s="184">
        <f>L9*M9</f>
        <v>566.27282400000001</v>
      </c>
      <c r="O9" s="186">
        <f t="shared" ref="O9:O22" si="5">VLOOKUP(J9,Tarifa1,2)</f>
        <v>809.25</v>
      </c>
      <c r="P9" s="184">
        <f>N9+O9</f>
        <v>1375.5228240000001</v>
      </c>
      <c r="Q9" s="184">
        <f t="shared" ref="Q9:Q22" si="6">VLOOKUP(J9,Credito1,2)</f>
        <v>0</v>
      </c>
      <c r="R9" s="184">
        <f>ROUND(P9-Q9,2)</f>
        <v>1375.52</v>
      </c>
      <c r="S9" s="183">
        <f>-IF(R9&gt;0,0,R9)</f>
        <v>0</v>
      </c>
      <c r="T9" s="183">
        <f t="shared" ref="T9:T22" si="7">IF(F9/15&lt;=SMG,0,IF(R9&lt;0,0,R9))</f>
        <v>1375.52</v>
      </c>
      <c r="U9" s="187">
        <v>1500</v>
      </c>
      <c r="V9" s="183">
        <f t="shared" ref="V9:V10" si="8">SUM(T9:U9)</f>
        <v>2875.52</v>
      </c>
      <c r="W9" s="183">
        <f>H9+S9-V9</f>
        <v>7417.48</v>
      </c>
      <c r="X9" s="89"/>
      <c r="Y9" s="4"/>
    </row>
    <row r="10" spans="1:26" s="94" customFormat="1" ht="77.099999999999994" customHeight="1" x14ac:dyDescent="0.3">
      <c r="A10" s="116"/>
      <c r="B10" s="176" t="s">
        <v>225</v>
      </c>
      <c r="C10" s="176" t="s">
        <v>127</v>
      </c>
      <c r="D10" s="177" t="s">
        <v>80</v>
      </c>
      <c r="E10" s="179">
        <v>15</v>
      </c>
      <c r="F10" s="181">
        <v>8409</v>
      </c>
      <c r="G10" s="182">
        <v>0</v>
      </c>
      <c r="H10" s="183">
        <f t="shared" si="0"/>
        <v>8409</v>
      </c>
      <c r="I10" s="184">
        <f t="shared" si="1"/>
        <v>0</v>
      </c>
      <c r="J10" s="184">
        <f t="shared" ref="J10:J16" si="9">F10+I10</f>
        <v>8409</v>
      </c>
      <c r="K10" s="184">
        <f t="shared" si="3"/>
        <v>7641.91</v>
      </c>
      <c r="L10" s="184">
        <f t="shared" ref="L10:L22" si="10">J10-K10</f>
        <v>767.09000000000015</v>
      </c>
      <c r="M10" s="185">
        <f t="shared" si="4"/>
        <v>0.21360000000000001</v>
      </c>
      <c r="N10" s="184">
        <f t="shared" ref="N10:N22" si="11">L10*M10</f>
        <v>163.85042400000003</v>
      </c>
      <c r="O10" s="186">
        <f t="shared" si="5"/>
        <v>809.25</v>
      </c>
      <c r="P10" s="184">
        <f t="shared" ref="P10:P22" si="12">N10+O10</f>
        <v>973.10042399999998</v>
      </c>
      <c r="Q10" s="184">
        <f t="shared" si="6"/>
        <v>0</v>
      </c>
      <c r="R10" s="184">
        <f t="shared" ref="R10:R22" si="13">ROUND(P10-Q10,2)</f>
        <v>973.1</v>
      </c>
      <c r="S10" s="183">
        <f t="shared" ref="S10:S22" si="14">-IF(R10&gt;0,0,R10)</f>
        <v>0</v>
      </c>
      <c r="T10" s="183">
        <f t="shared" si="7"/>
        <v>973.1</v>
      </c>
      <c r="U10" s="187">
        <v>1500</v>
      </c>
      <c r="V10" s="183">
        <f t="shared" si="8"/>
        <v>2473.1</v>
      </c>
      <c r="W10" s="183">
        <f t="shared" ref="W10:W14" si="15">H10+S10-V10</f>
        <v>5935.9</v>
      </c>
      <c r="X10" s="89"/>
      <c r="Y10" s="4"/>
    </row>
    <row r="11" spans="1:26" s="94" customFormat="1" ht="77.099999999999994" customHeight="1" x14ac:dyDescent="0.3">
      <c r="A11" s="223"/>
      <c r="B11" s="176" t="s">
        <v>212</v>
      </c>
      <c r="C11" s="176" t="s">
        <v>127</v>
      </c>
      <c r="D11" s="178" t="s">
        <v>80</v>
      </c>
      <c r="E11" s="179">
        <v>15</v>
      </c>
      <c r="F11" s="181">
        <v>8409</v>
      </c>
      <c r="G11" s="182">
        <v>0</v>
      </c>
      <c r="H11" s="183">
        <f t="shared" ref="H11" si="16">SUM(F11:G11)</f>
        <v>8409</v>
      </c>
      <c r="I11" s="184">
        <f t="shared" ref="I11" si="17">IF(F11/15&lt;=SMG,0,G11/2)</f>
        <v>0</v>
      </c>
      <c r="J11" s="184">
        <f t="shared" ref="J11" si="18">F11+I11</f>
        <v>8409</v>
      </c>
      <c r="K11" s="184">
        <f t="shared" si="3"/>
        <v>7641.91</v>
      </c>
      <c r="L11" s="184">
        <f t="shared" si="10"/>
        <v>767.09000000000015</v>
      </c>
      <c r="M11" s="185">
        <f t="shared" si="4"/>
        <v>0.21360000000000001</v>
      </c>
      <c r="N11" s="184">
        <f t="shared" si="11"/>
        <v>163.85042400000003</v>
      </c>
      <c r="O11" s="186">
        <f t="shared" si="5"/>
        <v>809.25</v>
      </c>
      <c r="P11" s="184">
        <f t="shared" si="12"/>
        <v>973.10042399999998</v>
      </c>
      <c r="Q11" s="184">
        <f t="shared" si="6"/>
        <v>0</v>
      </c>
      <c r="R11" s="184">
        <f t="shared" si="13"/>
        <v>973.1</v>
      </c>
      <c r="S11" s="183">
        <f t="shared" si="14"/>
        <v>0</v>
      </c>
      <c r="T11" s="183">
        <f t="shared" si="7"/>
        <v>973.1</v>
      </c>
      <c r="U11" s="187">
        <v>0</v>
      </c>
      <c r="V11" s="183">
        <f t="shared" ref="V11" si="19">SUM(T11:U11)</f>
        <v>973.1</v>
      </c>
      <c r="W11" s="183">
        <f t="shared" ref="W11" si="20">H11+S11-V11</f>
        <v>7435.9</v>
      </c>
      <c r="X11" s="89"/>
      <c r="Y11" s="4"/>
    </row>
    <row r="12" spans="1:26" s="94" customFormat="1" ht="77.099999999999994" customHeight="1" x14ac:dyDescent="0.3">
      <c r="A12" s="223"/>
      <c r="B12" s="176" t="s">
        <v>220</v>
      </c>
      <c r="C12" s="176" t="s">
        <v>127</v>
      </c>
      <c r="D12" s="178" t="s">
        <v>400</v>
      </c>
      <c r="E12" s="179">
        <v>15</v>
      </c>
      <c r="F12" s="181">
        <v>8016</v>
      </c>
      <c r="G12" s="182">
        <v>0</v>
      </c>
      <c r="H12" s="183">
        <f t="shared" ref="H12" si="21">SUM(F12:G12)</f>
        <v>8016</v>
      </c>
      <c r="I12" s="184">
        <f t="shared" ref="I12" si="22">IF(F12/15&lt;=SMG,0,G12/2)</f>
        <v>0</v>
      </c>
      <c r="J12" s="184">
        <f t="shared" ref="J12" si="23">F12+I12</f>
        <v>8016</v>
      </c>
      <c r="K12" s="184">
        <f t="shared" si="3"/>
        <v>7641.91</v>
      </c>
      <c r="L12" s="184">
        <f t="shared" si="10"/>
        <v>374.09000000000015</v>
      </c>
      <c r="M12" s="185">
        <f t="shared" si="4"/>
        <v>0.21360000000000001</v>
      </c>
      <c r="N12" s="184">
        <f t="shared" si="11"/>
        <v>79.905624000000032</v>
      </c>
      <c r="O12" s="186">
        <f t="shared" si="5"/>
        <v>809.25</v>
      </c>
      <c r="P12" s="184">
        <f t="shared" si="12"/>
        <v>889.15562399999999</v>
      </c>
      <c r="Q12" s="184">
        <f t="shared" si="6"/>
        <v>0</v>
      </c>
      <c r="R12" s="184">
        <f t="shared" si="13"/>
        <v>889.16</v>
      </c>
      <c r="S12" s="183">
        <f t="shared" si="14"/>
        <v>0</v>
      </c>
      <c r="T12" s="183">
        <f t="shared" si="7"/>
        <v>889.16</v>
      </c>
      <c r="U12" s="187">
        <v>0</v>
      </c>
      <c r="V12" s="183">
        <f t="shared" ref="V12" si="24">SUM(T12:U12)</f>
        <v>889.16</v>
      </c>
      <c r="W12" s="183">
        <f t="shared" ref="W12" si="25">H12+S12-V12</f>
        <v>7126.84</v>
      </c>
      <c r="X12" s="89"/>
      <c r="Y12" s="4"/>
    </row>
    <row r="13" spans="1:26" s="94" customFormat="1" ht="77.099999999999994" customHeight="1" x14ac:dyDescent="0.3">
      <c r="A13" s="223"/>
      <c r="B13" s="176" t="s">
        <v>268</v>
      </c>
      <c r="C13" s="176" t="s">
        <v>127</v>
      </c>
      <c r="D13" s="178" t="s">
        <v>400</v>
      </c>
      <c r="E13" s="179">
        <v>15</v>
      </c>
      <c r="F13" s="181">
        <v>8016</v>
      </c>
      <c r="G13" s="182">
        <v>0</v>
      </c>
      <c r="H13" s="183">
        <f t="shared" ref="H13" si="26">SUM(F13:G13)</f>
        <v>8016</v>
      </c>
      <c r="I13" s="184">
        <f t="shared" ref="I13" si="27">IF(F13/15&lt;=SMG,0,G13/2)</f>
        <v>0</v>
      </c>
      <c r="J13" s="184">
        <f t="shared" ref="J13" si="28">F13+I13</f>
        <v>8016</v>
      </c>
      <c r="K13" s="184">
        <f t="shared" si="3"/>
        <v>7641.91</v>
      </c>
      <c r="L13" s="184">
        <f t="shared" si="10"/>
        <v>374.09000000000015</v>
      </c>
      <c r="M13" s="185">
        <f t="shared" si="4"/>
        <v>0.21360000000000001</v>
      </c>
      <c r="N13" s="184">
        <f t="shared" si="11"/>
        <v>79.905624000000032</v>
      </c>
      <c r="O13" s="186">
        <f t="shared" si="5"/>
        <v>809.25</v>
      </c>
      <c r="P13" s="184">
        <f t="shared" si="12"/>
        <v>889.15562399999999</v>
      </c>
      <c r="Q13" s="184">
        <f t="shared" si="6"/>
        <v>0</v>
      </c>
      <c r="R13" s="184">
        <f t="shared" si="13"/>
        <v>889.16</v>
      </c>
      <c r="S13" s="183">
        <f t="shared" si="14"/>
        <v>0</v>
      </c>
      <c r="T13" s="183">
        <f t="shared" si="7"/>
        <v>889.16</v>
      </c>
      <c r="U13" s="187">
        <v>0</v>
      </c>
      <c r="V13" s="183">
        <f t="shared" ref="V13" si="29">SUM(T13:U13)</f>
        <v>889.16</v>
      </c>
      <c r="W13" s="183">
        <f t="shared" ref="W13" si="30">H13+S13-V13</f>
        <v>7126.84</v>
      </c>
      <c r="X13" s="89"/>
      <c r="Y13" s="4"/>
    </row>
    <row r="14" spans="1:26" s="94" customFormat="1" ht="77.099999999999994" customHeight="1" x14ac:dyDescent="0.3">
      <c r="A14" s="223"/>
      <c r="B14" s="176" t="s">
        <v>108</v>
      </c>
      <c r="C14" s="176" t="s">
        <v>127</v>
      </c>
      <c r="D14" s="177" t="s">
        <v>81</v>
      </c>
      <c r="E14" s="179">
        <v>15</v>
      </c>
      <c r="F14" s="181">
        <v>7623</v>
      </c>
      <c r="G14" s="182">
        <v>0</v>
      </c>
      <c r="H14" s="183">
        <f t="shared" si="0"/>
        <v>7623</v>
      </c>
      <c r="I14" s="184">
        <f t="shared" si="1"/>
        <v>0</v>
      </c>
      <c r="J14" s="184">
        <f t="shared" si="9"/>
        <v>7623</v>
      </c>
      <c r="K14" s="184">
        <f t="shared" si="3"/>
        <v>6382.81</v>
      </c>
      <c r="L14" s="184">
        <f t="shared" si="10"/>
        <v>1240.1899999999996</v>
      </c>
      <c r="M14" s="185">
        <f t="shared" si="4"/>
        <v>0.1792</v>
      </c>
      <c r="N14" s="184">
        <f t="shared" si="11"/>
        <v>222.24204799999993</v>
      </c>
      <c r="O14" s="186">
        <f t="shared" si="5"/>
        <v>583.65</v>
      </c>
      <c r="P14" s="184">
        <f t="shared" si="12"/>
        <v>805.89204799999993</v>
      </c>
      <c r="Q14" s="184">
        <f t="shared" si="6"/>
        <v>0</v>
      </c>
      <c r="R14" s="184">
        <f t="shared" si="13"/>
        <v>805.89</v>
      </c>
      <c r="S14" s="183">
        <f t="shared" si="14"/>
        <v>0</v>
      </c>
      <c r="T14" s="183">
        <f t="shared" si="7"/>
        <v>805.89</v>
      </c>
      <c r="U14" s="187">
        <v>0</v>
      </c>
      <c r="V14" s="183">
        <f t="shared" ref="V14" si="31">SUM(T14:U14)</f>
        <v>805.89</v>
      </c>
      <c r="W14" s="183">
        <f t="shared" si="15"/>
        <v>6817.11</v>
      </c>
      <c r="X14" s="90"/>
      <c r="Y14" s="4"/>
    </row>
    <row r="15" spans="1:26" ht="77.099999999999994" customHeight="1" x14ac:dyDescent="0.3">
      <c r="A15" s="223"/>
      <c r="B15" s="176" t="s">
        <v>231</v>
      </c>
      <c r="C15" s="176" t="s">
        <v>127</v>
      </c>
      <c r="D15" s="177" t="s">
        <v>81</v>
      </c>
      <c r="E15" s="226">
        <v>15</v>
      </c>
      <c r="F15" s="181">
        <v>7623</v>
      </c>
      <c r="G15" s="182">
        <v>0</v>
      </c>
      <c r="H15" s="183">
        <f t="shared" ref="H15" si="32">SUM(F15:G15)</f>
        <v>7623</v>
      </c>
      <c r="I15" s="184">
        <f t="shared" si="1"/>
        <v>0</v>
      </c>
      <c r="J15" s="184">
        <f t="shared" si="9"/>
        <v>7623</v>
      </c>
      <c r="K15" s="184">
        <f t="shared" si="3"/>
        <v>6382.81</v>
      </c>
      <c r="L15" s="184">
        <f t="shared" si="10"/>
        <v>1240.1899999999996</v>
      </c>
      <c r="M15" s="185">
        <f t="shared" si="4"/>
        <v>0.1792</v>
      </c>
      <c r="N15" s="184">
        <f t="shared" si="11"/>
        <v>222.24204799999993</v>
      </c>
      <c r="O15" s="186">
        <f t="shared" si="5"/>
        <v>583.65</v>
      </c>
      <c r="P15" s="184">
        <f t="shared" si="12"/>
        <v>805.89204799999993</v>
      </c>
      <c r="Q15" s="184">
        <f t="shared" si="6"/>
        <v>0</v>
      </c>
      <c r="R15" s="184">
        <f t="shared" si="13"/>
        <v>805.89</v>
      </c>
      <c r="S15" s="183">
        <f t="shared" si="14"/>
        <v>0</v>
      </c>
      <c r="T15" s="183">
        <f t="shared" si="7"/>
        <v>805.89</v>
      </c>
      <c r="U15" s="187">
        <v>0</v>
      </c>
      <c r="V15" s="183">
        <f t="shared" ref="V15" si="33">SUM(T15:U15)</f>
        <v>805.89</v>
      </c>
      <c r="W15" s="183">
        <f t="shared" ref="W15" si="34">H15+S15-V15</f>
        <v>6817.11</v>
      </c>
      <c r="X15" s="90"/>
      <c r="Y15" s="4"/>
    </row>
    <row r="16" spans="1:26" ht="77.099999999999994" customHeight="1" x14ac:dyDescent="0.3">
      <c r="A16" s="223"/>
      <c r="B16" s="176" t="s">
        <v>236</v>
      </c>
      <c r="C16" s="176" t="s">
        <v>127</v>
      </c>
      <c r="D16" s="177" t="s">
        <v>81</v>
      </c>
      <c r="E16" s="179">
        <v>15</v>
      </c>
      <c r="F16" s="181">
        <v>7623</v>
      </c>
      <c r="G16" s="182">
        <v>0</v>
      </c>
      <c r="H16" s="183">
        <f t="shared" ref="H16" si="35">SUM(F16:G16)</f>
        <v>7623</v>
      </c>
      <c r="I16" s="184">
        <f t="shared" si="1"/>
        <v>0</v>
      </c>
      <c r="J16" s="184">
        <f t="shared" si="9"/>
        <v>7623</v>
      </c>
      <c r="K16" s="184">
        <f t="shared" si="3"/>
        <v>6382.81</v>
      </c>
      <c r="L16" s="184">
        <f t="shared" si="10"/>
        <v>1240.1899999999996</v>
      </c>
      <c r="M16" s="185">
        <f t="shared" si="4"/>
        <v>0.1792</v>
      </c>
      <c r="N16" s="184">
        <f t="shared" si="11"/>
        <v>222.24204799999993</v>
      </c>
      <c r="O16" s="186">
        <f t="shared" si="5"/>
        <v>583.65</v>
      </c>
      <c r="P16" s="184">
        <f t="shared" si="12"/>
        <v>805.89204799999993</v>
      </c>
      <c r="Q16" s="184">
        <f t="shared" si="6"/>
        <v>0</v>
      </c>
      <c r="R16" s="184">
        <f t="shared" si="13"/>
        <v>805.89</v>
      </c>
      <c r="S16" s="183">
        <f t="shared" si="14"/>
        <v>0</v>
      </c>
      <c r="T16" s="183">
        <f t="shared" si="7"/>
        <v>805.89</v>
      </c>
      <c r="U16" s="187">
        <v>0</v>
      </c>
      <c r="V16" s="183">
        <f t="shared" ref="V16" si="36">SUM(T16:U16)</f>
        <v>805.89</v>
      </c>
      <c r="W16" s="183">
        <f t="shared" ref="W16" si="37">H16+S16-V16</f>
        <v>6817.11</v>
      </c>
      <c r="X16" s="90"/>
      <c r="Y16" s="4"/>
    </row>
    <row r="17" spans="1:25" ht="77.099999999999994" customHeight="1" x14ac:dyDescent="0.3">
      <c r="A17" s="223"/>
      <c r="B17" s="176" t="s">
        <v>254</v>
      </c>
      <c r="C17" s="176" t="s">
        <v>127</v>
      </c>
      <c r="D17" s="177" t="s">
        <v>81</v>
      </c>
      <c r="E17" s="179"/>
      <c r="F17" s="181">
        <v>7623</v>
      </c>
      <c r="G17" s="182">
        <v>0</v>
      </c>
      <c r="H17" s="183">
        <f t="shared" ref="H17" si="38">SUM(F17:G17)</f>
        <v>7623</v>
      </c>
      <c r="I17" s="184">
        <f t="shared" ref="I17:I21" si="39">IF(F17/15&lt;=SMG,0,G17/2)</f>
        <v>0</v>
      </c>
      <c r="J17" s="184">
        <f t="shared" ref="J17" si="40">F17+I17</f>
        <v>7623</v>
      </c>
      <c r="K17" s="184">
        <f t="shared" si="3"/>
        <v>6382.81</v>
      </c>
      <c r="L17" s="184">
        <f t="shared" si="10"/>
        <v>1240.1899999999996</v>
      </c>
      <c r="M17" s="185">
        <f t="shared" si="4"/>
        <v>0.1792</v>
      </c>
      <c r="N17" s="184">
        <f t="shared" si="11"/>
        <v>222.24204799999993</v>
      </c>
      <c r="O17" s="186">
        <f t="shared" si="5"/>
        <v>583.65</v>
      </c>
      <c r="P17" s="184">
        <f t="shared" si="12"/>
        <v>805.89204799999993</v>
      </c>
      <c r="Q17" s="184">
        <f t="shared" si="6"/>
        <v>0</v>
      </c>
      <c r="R17" s="184">
        <f t="shared" si="13"/>
        <v>805.89</v>
      </c>
      <c r="S17" s="183">
        <f t="shared" si="14"/>
        <v>0</v>
      </c>
      <c r="T17" s="183">
        <f t="shared" si="7"/>
        <v>805.89</v>
      </c>
      <c r="U17" s="187">
        <v>0</v>
      </c>
      <c r="V17" s="183">
        <f t="shared" ref="V17" si="41">SUM(T17:U17)</f>
        <v>805.89</v>
      </c>
      <c r="W17" s="183">
        <f t="shared" ref="W17" si="42">H17+S17-V17</f>
        <v>6817.11</v>
      </c>
      <c r="X17" s="90"/>
      <c r="Y17" s="4"/>
    </row>
    <row r="18" spans="1:25" ht="77.099999999999994" customHeight="1" x14ac:dyDescent="0.3">
      <c r="A18" s="223"/>
      <c r="B18" s="176" t="s">
        <v>396</v>
      </c>
      <c r="C18" s="176" t="s">
        <v>127</v>
      </c>
      <c r="D18" s="177" t="s">
        <v>81</v>
      </c>
      <c r="E18" s="179"/>
      <c r="F18" s="181">
        <v>7623</v>
      </c>
      <c r="G18" s="182">
        <v>0</v>
      </c>
      <c r="H18" s="183">
        <f t="shared" ref="H18:H21" si="43">SUM(F18:G18)</f>
        <v>7623</v>
      </c>
      <c r="I18" s="184">
        <f t="shared" si="39"/>
        <v>0</v>
      </c>
      <c r="J18" s="184">
        <f t="shared" ref="J18:J21" si="44">F18+I18</f>
        <v>7623</v>
      </c>
      <c r="K18" s="184">
        <f t="shared" si="3"/>
        <v>6382.81</v>
      </c>
      <c r="L18" s="184">
        <f t="shared" si="10"/>
        <v>1240.1899999999996</v>
      </c>
      <c r="M18" s="185">
        <f t="shared" si="4"/>
        <v>0.1792</v>
      </c>
      <c r="N18" s="184">
        <f t="shared" si="11"/>
        <v>222.24204799999993</v>
      </c>
      <c r="O18" s="186">
        <f t="shared" si="5"/>
        <v>583.65</v>
      </c>
      <c r="P18" s="184">
        <f t="shared" si="12"/>
        <v>805.89204799999993</v>
      </c>
      <c r="Q18" s="184">
        <f t="shared" si="6"/>
        <v>0</v>
      </c>
      <c r="R18" s="184">
        <f t="shared" si="13"/>
        <v>805.89</v>
      </c>
      <c r="S18" s="183">
        <f t="shared" si="14"/>
        <v>0</v>
      </c>
      <c r="T18" s="183">
        <f t="shared" si="7"/>
        <v>805.89</v>
      </c>
      <c r="U18" s="187">
        <v>0</v>
      </c>
      <c r="V18" s="183">
        <f t="shared" ref="V18:V20" si="45">SUM(T18:U18)</f>
        <v>805.89</v>
      </c>
      <c r="W18" s="183">
        <f t="shared" ref="W18:W21" si="46">H18+S18-V18</f>
        <v>6817.11</v>
      </c>
      <c r="X18" s="90"/>
      <c r="Y18" s="4"/>
    </row>
    <row r="19" spans="1:25" ht="77.099999999999994" customHeight="1" x14ac:dyDescent="0.3">
      <c r="A19" s="223"/>
      <c r="B19" s="176" t="s">
        <v>397</v>
      </c>
      <c r="C19" s="176" t="s">
        <v>127</v>
      </c>
      <c r="D19" s="177" t="s">
        <v>81</v>
      </c>
      <c r="E19" s="179"/>
      <c r="F19" s="181">
        <v>7623</v>
      </c>
      <c r="G19" s="182">
        <v>0</v>
      </c>
      <c r="H19" s="183">
        <f t="shared" si="43"/>
        <v>7623</v>
      </c>
      <c r="I19" s="184">
        <f t="shared" si="39"/>
        <v>0</v>
      </c>
      <c r="J19" s="184">
        <f t="shared" si="44"/>
        <v>7623</v>
      </c>
      <c r="K19" s="184">
        <f t="shared" si="3"/>
        <v>6382.81</v>
      </c>
      <c r="L19" s="184">
        <f t="shared" si="10"/>
        <v>1240.1899999999996</v>
      </c>
      <c r="M19" s="185">
        <f t="shared" si="4"/>
        <v>0.1792</v>
      </c>
      <c r="N19" s="184">
        <f t="shared" si="11"/>
        <v>222.24204799999993</v>
      </c>
      <c r="O19" s="186">
        <f t="shared" si="5"/>
        <v>583.65</v>
      </c>
      <c r="P19" s="184">
        <f t="shared" si="12"/>
        <v>805.89204799999993</v>
      </c>
      <c r="Q19" s="184">
        <f t="shared" si="6"/>
        <v>0</v>
      </c>
      <c r="R19" s="184">
        <f t="shared" si="13"/>
        <v>805.89</v>
      </c>
      <c r="S19" s="183">
        <f t="shared" si="14"/>
        <v>0</v>
      </c>
      <c r="T19" s="183">
        <f t="shared" si="7"/>
        <v>805.89</v>
      </c>
      <c r="U19" s="187">
        <v>0</v>
      </c>
      <c r="V19" s="183">
        <f t="shared" si="45"/>
        <v>805.89</v>
      </c>
      <c r="W19" s="183">
        <f t="shared" si="46"/>
        <v>6817.11</v>
      </c>
      <c r="X19" s="90"/>
      <c r="Y19" s="4"/>
    </row>
    <row r="20" spans="1:25" ht="77.099999999999994" customHeight="1" x14ac:dyDescent="0.3">
      <c r="A20" s="223"/>
      <c r="B20" s="176" t="s">
        <v>401</v>
      </c>
      <c r="C20" s="176" t="s">
        <v>127</v>
      </c>
      <c r="D20" s="177" t="s">
        <v>81</v>
      </c>
      <c r="E20" s="179"/>
      <c r="F20" s="181">
        <v>7623</v>
      </c>
      <c r="G20" s="182">
        <v>0</v>
      </c>
      <c r="H20" s="183">
        <f t="shared" si="43"/>
        <v>7623</v>
      </c>
      <c r="I20" s="184">
        <f t="shared" si="39"/>
        <v>0</v>
      </c>
      <c r="J20" s="184">
        <f t="shared" si="44"/>
        <v>7623</v>
      </c>
      <c r="K20" s="184">
        <f t="shared" si="3"/>
        <v>6382.81</v>
      </c>
      <c r="L20" s="184">
        <f t="shared" si="10"/>
        <v>1240.1899999999996</v>
      </c>
      <c r="M20" s="185">
        <f t="shared" si="4"/>
        <v>0.1792</v>
      </c>
      <c r="N20" s="184">
        <f t="shared" si="11"/>
        <v>222.24204799999993</v>
      </c>
      <c r="O20" s="186">
        <f t="shared" si="5"/>
        <v>583.65</v>
      </c>
      <c r="P20" s="184">
        <f t="shared" si="12"/>
        <v>805.89204799999993</v>
      </c>
      <c r="Q20" s="184">
        <f t="shared" si="6"/>
        <v>0</v>
      </c>
      <c r="R20" s="184">
        <f t="shared" si="13"/>
        <v>805.89</v>
      </c>
      <c r="S20" s="183">
        <f t="shared" si="14"/>
        <v>0</v>
      </c>
      <c r="T20" s="183">
        <f t="shared" si="7"/>
        <v>805.89</v>
      </c>
      <c r="U20" s="187">
        <v>0</v>
      </c>
      <c r="V20" s="183">
        <f t="shared" si="45"/>
        <v>805.89</v>
      </c>
      <c r="W20" s="183">
        <f t="shared" si="46"/>
        <v>6817.11</v>
      </c>
      <c r="X20" s="90"/>
      <c r="Y20" s="4"/>
    </row>
    <row r="21" spans="1:25" ht="77.099999999999994" customHeight="1" x14ac:dyDescent="0.3">
      <c r="A21" s="223"/>
      <c r="B21" s="176" t="s">
        <v>424</v>
      </c>
      <c r="C21" s="176" t="s">
        <v>127</v>
      </c>
      <c r="D21" s="177" t="s">
        <v>81</v>
      </c>
      <c r="E21" s="179"/>
      <c r="F21" s="181">
        <v>7623</v>
      </c>
      <c r="G21" s="182">
        <v>0</v>
      </c>
      <c r="H21" s="183">
        <f t="shared" si="43"/>
        <v>7623</v>
      </c>
      <c r="I21" s="184">
        <f t="shared" si="39"/>
        <v>0</v>
      </c>
      <c r="J21" s="184">
        <f t="shared" si="44"/>
        <v>7623</v>
      </c>
      <c r="K21" s="184">
        <f t="shared" ref="K21" si="47">VLOOKUP(J21,Tarifa1,1)</f>
        <v>6382.81</v>
      </c>
      <c r="L21" s="184">
        <f t="shared" ref="L21" si="48">J21-K21</f>
        <v>1240.1899999999996</v>
      </c>
      <c r="M21" s="185">
        <f t="shared" ref="M21" si="49">VLOOKUP(J21,Tarifa1,3)</f>
        <v>0.1792</v>
      </c>
      <c r="N21" s="184">
        <f t="shared" ref="N21" si="50">L21*M21</f>
        <v>222.24204799999993</v>
      </c>
      <c r="O21" s="186">
        <f t="shared" ref="O21" si="51">VLOOKUP(J21,Tarifa1,2)</f>
        <v>583.65</v>
      </c>
      <c r="P21" s="184">
        <f t="shared" ref="P21" si="52">N21+O21</f>
        <v>805.89204799999993</v>
      </c>
      <c r="Q21" s="184">
        <f t="shared" ref="Q21" si="53">VLOOKUP(J21,Credito1,2)</f>
        <v>0</v>
      </c>
      <c r="R21" s="184">
        <f t="shared" ref="R21" si="54">ROUND(P21-Q21,2)</f>
        <v>805.89</v>
      </c>
      <c r="S21" s="183">
        <f t="shared" ref="S21" si="55">-IF(R21&gt;0,0,R21)</f>
        <v>0</v>
      </c>
      <c r="T21" s="183">
        <f t="shared" ref="T21" si="56">IF(F21/15&lt;=SMG,0,IF(R21&lt;0,0,R21))</f>
        <v>805.89</v>
      </c>
      <c r="U21" s="187">
        <v>0</v>
      </c>
      <c r="V21" s="183">
        <f t="shared" ref="V21" si="57">SUM(T21:U21)</f>
        <v>805.89</v>
      </c>
      <c r="W21" s="183">
        <f t="shared" si="46"/>
        <v>6817.11</v>
      </c>
      <c r="X21" s="90"/>
      <c r="Y21" s="4"/>
    </row>
    <row r="22" spans="1:25" ht="77.099999999999994" customHeight="1" x14ac:dyDescent="0.3">
      <c r="A22" s="223"/>
      <c r="B22" s="176" t="s">
        <v>450</v>
      </c>
      <c r="C22" s="176" t="s">
        <v>127</v>
      </c>
      <c r="D22" s="177" t="s">
        <v>81</v>
      </c>
      <c r="E22" s="179"/>
      <c r="F22" s="181">
        <v>7623</v>
      </c>
      <c r="G22" s="182">
        <v>0</v>
      </c>
      <c r="H22" s="183">
        <f t="shared" ref="H22" si="58">SUM(F22:G22)</f>
        <v>7623</v>
      </c>
      <c r="I22" s="184">
        <f t="shared" ref="I22" si="59">IF(F22/15&lt;=SMG,0,G22/2)</f>
        <v>0</v>
      </c>
      <c r="J22" s="184">
        <f t="shared" ref="J22" si="60">F22+I22</f>
        <v>7623</v>
      </c>
      <c r="K22" s="184">
        <f t="shared" si="3"/>
        <v>6382.81</v>
      </c>
      <c r="L22" s="184">
        <f t="shared" si="10"/>
        <v>1240.1899999999996</v>
      </c>
      <c r="M22" s="185">
        <f t="shared" si="4"/>
        <v>0.1792</v>
      </c>
      <c r="N22" s="184">
        <f t="shared" si="11"/>
        <v>222.24204799999993</v>
      </c>
      <c r="O22" s="186">
        <f t="shared" si="5"/>
        <v>583.65</v>
      </c>
      <c r="P22" s="184">
        <f t="shared" si="12"/>
        <v>805.89204799999993</v>
      </c>
      <c r="Q22" s="184">
        <f t="shared" si="6"/>
        <v>0</v>
      </c>
      <c r="R22" s="184">
        <f t="shared" si="13"/>
        <v>805.89</v>
      </c>
      <c r="S22" s="183">
        <f t="shared" si="14"/>
        <v>0</v>
      </c>
      <c r="T22" s="183">
        <f t="shared" si="7"/>
        <v>805.89</v>
      </c>
      <c r="U22" s="187">
        <v>0</v>
      </c>
      <c r="V22" s="183">
        <f t="shared" ref="V22" si="61">SUM(T22:U22)</f>
        <v>805.89</v>
      </c>
      <c r="W22" s="183">
        <f t="shared" ref="W22" si="62">H22+S22-V22</f>
        <v>6817.11</v>
      </c>
      <c r="X22" s="90"/>
      <c r="Y22" s="4"/>
    </row>
    <row r="23" spans="1:25" ht="29.25" customHeight="1" thickBot="1" x14ac:dyDescent="0.35">
      <c r="A23" s="272" t="s">
        <v>44</v>
      </c>
      <c r="B23" s="273"/>
      <c r="C23" s="273"/>
      <c r="D23" s="273"/>
      <c r="E23" s="273"/>
      <c r="F23" s="190">
        <f>SUM(F9:F22)</f>
        <v>111750</v>
      </c>
      <c r="G23" s="190">
        <f>SUM(G9:G22)</f>
        <v>0</v>
      </c>
      <c r="H23" s="190">
        <f>SUM(H9:H22)</f>
        <v>111750</v>
      </c>
      <c r="I23" s="191">
        <f t="shared" ref="I23:R23" si="63">SUM(I9:I14)</f>
        <v>0</v>
      </c>
      <c r="J23" s="191">
        <f t="shared" si="63"/>
        <v>50766</v>
      </c>
      <c r="K23" s="191">
        <f t="shared" si="63"/>
        <v>44592.36</v>
      </c>
      <c r="L23" s="191">
        <f t="shared" si="63"/>
        <v>6173.64</v>
      </c>
      <c r="M23" s="191">
        <f t="shared" si="63"/>
        <v>1.2472000000000001</v>
      </c>
      <c r="N23" s="191">
        <f t="shared" si="63"/>
        <v>1276.0269679999999</v>
      </c>
      <c r="O23" s="191">
        <f t="shared" si="63"/>
        <v>4629.8999999999996</v>
      </c>
      <c r="P23" s="191">
        <f t="shared" si="63"/>
        <v>5905.9269679999998</v>
      </c>
      <c r="Q23" s="191">
        <f t="shared" si="63"/>
        <v>0</v>
      </c>
      <c r="R23" s="191">
        <f t="shared" si="63"/>
        <v>5905.93</v>
      </c>
      <c r="S23" s="190">
        <f>SUM(S9:S22)</f>
        <v>0</v>
      </c>
      <c r="T23" s="190">
        <f>SUM(T9:T22)</f>
        <v>12353.049999999997</v>
      </c>
      <c r="U23" s="190">
        <f>SUM(U9:U22)</f>
        <v>3000</v>
      </c>
      <c r="V23" s="190">
        <f>SUM(V9:V22)</f>
        <v>15353.049999999996</v>
      </c>
      <c r="W23" s="190">
        <f>SUM(W9:W22)</f>
        <v>96396.95</v>
      </c>
      <c r="X23" s="4"/>
      <c r="Y23" s="4"/>
    </row>
    <row r="24" spans="1:25" ht="13.8" thickTop="1" x14ac:dyDescent="0.25"/>
  </sheetData>
  <mergeCells count="7">
    <mergeCell ref="A23:E23"/>
    <mergeCell ref="A1:X1"/>
    <mergeCell ref="A2:X2"/>
    <mergeCell ref="F5:H5"/>
    <mergeCell ref="K5:P5"/>
    <mergeCell ref="T5:V5"/>
    <mergeCell ref="B3:X3"/>
  </mergeCells>
  <pageMargins left="0.27559055118110237" right="0.27559055118110237" top="0.39370078740157483" bottom="7.874015748031496E-2" header="0.31496062992125984" footer="0.31496062992125984"/>
  <pageSetup scale="41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0"/>
  <sheetViews>
    <sheetView topLeftCell="B17" zoomScale="73" zoomScaleNormal="73" workbookViewId="0">
      <selection activeCell="B24" sqref="A24:XFD32"/>
    </sheetView>
  </sheetViews>
  <sheetFormatPr baseColWidth="10" defaultColWidth="11.44140625" defaultRowHeight="13.2" x14ac:dyDescent="0.25"/>
  <cols>
    <col min="1" max="1" width="5.5546875" style="67" hidden="1" customWidth="1"/>
    <col min="2" max="2" width="9.44140625" style="67" customWidth="1"/>
    <col min="3" max="3" width="7.6640625" style="67" customWidth="1"/>
    <col min="4" max="4" width="34.88671875" style="67" customWidth="1"/>
    <col min="5" max="5" width="24.33203125" style="67" customWidth="1"/>
    <col min="6" max="6" width="33.33203125" style="67" customWidth="1"/>
    <col min="7" max="7" width="19.5546875" style="67" customWidth="1"/>
    <col min="8" max="8" width="6.5546875" style="67" hidden="1" customWidth="1"/>
    <col min="9" max="9" width="10" style="67" hidden="1" customWidth="1"/>
    <col min="10" max="10" width="16.33203125" style="67" customWidth="1"/>
    <col min="11" max="11" width="14" style="67" customWidth="1"/>
    <col min="12" max="12" width="15.6640625" style="67" customWidth="1"/>
    <col min="13" max="13" width="13.109375" style="67" hidden="1" customWidth="1"/>
    <col min="14" max="16" width="14.33203125" style="67" hidden="1" customWidth="1"/>
    <col min="17" max="18" width="13.109375" style="67" hidden="1" customWidth="1"/>
    <col min="19" max="19" width="10.5546875" style="67" hidden="1" customWidth="1"/>
    <col min="20" max="21" width="13.109375" style="67" hidden="1" customWidth="1"/>
    <col min="22" max="22" width="11.5546875" style="67" hidden="1" customWidth="1"/>
    <col min="23" max="23" width="9.6640625" style="67" customWidth="1"/>
    <col min="24" max="24" width="14.44140625" style="67" customWidth="1"/>
    <col min="25" max="25" width="13.33203125" style="67" customWidth="1"/>
    <col min="26" max="26" width="13" style="67" customWidth="1"/>
    <col min="27" max="27" width="15.88671875" style="67" customWidth="1"/>
    <col min="28" max="28" width="55.44140625" style="67" customWidth="1"/>
    <col min="29" max="16384" width="11.44140625" style="67"/>
  </cols>
  <sheetData>
    <row r="1" spans="1:28" ht="17.399999999999999" x14ac:dyDescent="0.3">
      <c r="A1" s="286" t="s">
        <v>78</v>
      </c>
      <c r="B1" s="286"/>
      <c r="C1" s="286"/>
      <c r="D1" s="286"/>
      <c r="E1" s="286"/>
      <c r="F1" s="286"/>
      <c r="G1" s="286"/>
      <c r="H1" s="286"/>
      <c r="I1" s="286"/>
      <c r="J1" s="286"/>
      <c r="K1" s="286"/>
      <c r="L1" s="286"/>
      <c r="M1" s="286"/>
      <c r="N1" s="286"/>
      <c r="O1" s="286"/>
      <c r="P1" s="286"/>
      <c r="Q1" s="286"/>
      <c r="R1" s="286"/>
      <c r="S1" s="286"/>
      <c r="T1" s="286"/>
      <c r="U1" s="286"/>
      <c r="V1" s="286"/>
      <c r="W1" s="286"/>
      <c r="X1" s="286"/>
      <c r="Y1" s="286"/>
      <c r="Z1" s="286"/>
      <c r="AA1" s="286"/>
      <c r="AB1" s="286"/>
    </row>
    <row r="2" spans="1:28" ht="17.399999999999999" x14ac:dyDescent="0.3">
      <c r="A2" s="286" t="s">
        <v>64</v>
      </c>
      <c r="B2" s="286"/>
      <c r="C2" s="286"/>
      <c r="D2" s="286"/>
      <c r="E2" s="286"/>
      <c r="F2" s="286"/>
      <c r="G2" s="286"/>
      <c r="H2" s="286"/>
      <c r="I2" s="286"/>
      <c r="J2" s="286"/>
      <c r="K2" s="286"/>
      <c r="L2" s="286"/>
      <c r="M2" s="286"/>
      <c r="N2" s="286"/>
      <c r="O2" s="286"/>
      <c r="P2" s="286"/>
      <c r="Q2" s="286"/>
      <c r="R2" s="286"/>
      <c r="S2" s="286"/>
      <c r="T2" s="286"/>
      <c r="U2" s="286"/>
      <c r="V2" s="286"/>
      <c r="W2" s="286"/>
      <c r="X2" s="286"/>
      <c r="Y2" s="286"/>
      <c r="Z2" s="286"/>
      <c r="AA2" s="286"/>
      <c r="AB2" s="286"/>
    </row>
    <row r="3" spans="1:28" ht="19.8" x14ac:dyDescent="0.3">
      <c r="A3" s="276" t="s">
        <v>480</v>
      </c>
      <c r="B3" s="276"/>
      <c r="C3" s="276"/>
      <c r="D3" s="276"/>
      <c r="E3" s="276"/>
      <c r="F3" s="276"/>
      <c r="G3" s="276"/>
      <c r="H3" s="276"/>
      <c r="I3" s="276"/>
      <c r="J3" s="276"/>
      <c r="K3" s="276"/>
      <c r="L3" s="276"/>
      <c r="M3" s="276"/>
      <c r="N3" s="276"/>
      <c r="O3" s="276"/>
      <c r="P3" s="276"/>
      <c r="Q3" s="276"/>
      <c r="R3" s="276"/>
      <c r="S3" s="276"/>
      <c r="T3" s="276"/>
      <c r="U3" s="276"/>
      <c r="V3" s="276"/>
      <c r="W3" s="276"/>
      <c r="X3" s="276"/>
      <c r="Y3" s="276"/>
      <c r="Z3" s="276"/>
      <c r="AA3" s="276"/>
      <c r="AB3" s="276"/>
    </row>
    <row r="4" spans="1:28" ht="16.2" x14ac:dyDescent="0.3">
      <c r="A4" s="88"/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</row>
    <row r="5" spans="1:28" ht="16.2" x14ac:dyDescent="0.3">
      <c r="A5" s="88"/>
      <c r="B5" s="88"/>
      <c r="C5" s="88"/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</row>
    <row r="6" spans="1:28" x14ac:dyDescent="0.25">
      <c r="A6" s="68"/>
      <c r="B6" s="68"/>
      <c r="C6" s="68"/>
      <c r="D6" s="68"/>
      <c r="E6" s="68"/>
      <c r="F6" s="68"/>
      <c r="G6" s="68"/>
      <c r="H6" s="69" t="s">
        <v>22</v>
      </c>
      <c r="I6" s="69" t="s">
        <v>5</v>
      </c>
      <c r="J6" s="309" t="s">
        <v>1</v>
      </c>
      <c r="K6" s="310"/>
      <c r="L6" s="311"/>
      <c r="M6" s="70" t="s">
        <v>25</v>
      </c>
      <c r="N6" s="71"/>
      <c r="O6" s="312" t="s">
        <v>8</v>
      </c>
      <c r="P6" s="313"/>
      <c r="Q6" s="313"/>
      <c r="R6" s="313"/>
      <c r="S6" s="313"/>
      <c r="T6" s="314"/>
      <c r="U6" s="70" t="s">
        <v>29</v>
      </c>
      <c r="V6" s="70" t="s">
        <v>9</v>
      </c>
      <c r="W6" s="69" t="s">
        <v>52</v>
      </c>
      <c r="X6" s="315" t="s">
        <v>2</v>
      </c>
      <c r="Y6" s="316"/>
      <c r="Z6" s="317"/>
      <c r="AA6" s="69" t="s">
        <v>0</v>
      </c>
      <c r="AB6" s="72"/>
    </row>
    <row r="7" spans="1:28" ht="21" x14ac:dyDescent="0.25">
      <c r="A7" s="73" t="s">
        <v>20</v>
      </c>
      <c r="B7" s="74" t="s">
        <v>102</v>
      </c>
      <c r="C7" s="74" t="s">
        <v>128</v>
      </c>
      <c r="D7" s="73" t="s">
        <v>21</v>
      </c>
      <c r="E7" s="73"/>
      <c r="F7" s="73"/>
      <c r="G7" s="73"/>
      <c r="H7" s="75" t="s">
        <v>23</v>
      </c>
      <c r="I7" s="73" t="s">
        <v>24</v>
      </c>
      <c r="J7" s="69" t="s">
        <v>5</v>
      </c>
      <c r="K7" s="69" t="s">
        <v>58</v>
      </c>
      <c r="L7" s="69" t="s">
        <v>27</v>
      </c>
      <c r="M7" s="76" t="s">
        <v>26</v>
      </c>
      <c r="N7" s="71" t="s">
        <v>31</v>
      </c>
      <c r="O7" s="71" t="s">
        <v>11</v>
      </c>
      <c r="P7" s="71" t="s">
        <v>33</v>
      </c>
      <c r="Q7" s="71" t="s">
        <v>35</v>
      </c>
      <c r="R7" s="71" t="s">
        <v>36</v>
      </c>
      <c r="S7" s="71" t="s">
        <v>13</v>
      </c>
      <c r="T7" s="71" t="s">
        <v>9</v>
      </c>
      <c r="U7" s="76" t="s">
        <v>39</v>
      </c>
      <c r="V7" s="76" t="s">
        <v>40</v>
      </c>
      <c r="W7" s="73" t="s">
        <v>30</v>
      </c>
      <c r="X7" s="23" t="s">
        <v>446</v>
      </c>
      <c r="Y7" s="69" t="s">
        <v>56</v>
      </c>
      <c r="Z7" s="69" t="s">
        <v>6</v>
      </c>
      <c r="AA7" s="73" t="s">
        <v>3</v>
      </c>
      <c r="AB7" s="77" t="s">
        <v>57</v>
      </c>
    </row>
    <row r="8" spans="1:28" x14ac:dyDescent="0.25">
      <c r="A8" s="78"/>
      <c r="B8" s="73"/>
      <c r="C8" s="73"/>
      <c r="D8" s="73"/>
      <c r="E8" s="73"/>
      <c r="F8" s="73"/>
      <c r="G8" s="73"/>
      <c r="H8" s="73"/>
      <c r="I8" s="73"/>
      <c r="J8" s="73" t="s">
        <v>46</v>
      </c>
      <c r="K8" s="73" t="s">
        <v>59</v>
      </c>
      <c r="L8" s="73" t="s">
        <v>28</v>
      </c>
      <c r="M8" s="76" t="s">
        <v>42</v>
      </c>
      <c r="N8" s="70" t="s">
        <v>32</v>
      </c>
      <c r="O8" s="70" t="s">
        <v>12</v>
      </c>
      <c r="P8" s="70" t="s">
        <v>34</v>
      </c>
      <c r="Q8" s="70" t="s">
        <v>34</v>
      </c>
      <c r="R8" s="70" t="s">
        <v>37</v>
      </c>
      <c r="S8" s="70" t="s">
        <v>14</v>
      </c>
      <c r="T8" s="70" t="s">
        <v>38</v>
      </c>
      <c r="U8" s="76" t="s">
        <v>18</v>
      </c>
      <c r="V8" s="79" t="s">
        <v>142</v>
      </c>
      <c r="W8" s="73" t="s">
        <v>51</v>
      </c>
      <c r="X8" s="73"/>
      <c r="Y8" s="73"/>
      <c r="Z8" s="73" t="s">
        <v>43</v>
      </c>
      <c r="AA8" s="73" t="s">
        <v>4</v>
      </c>
      <c r="AB8" s="80"/>
    </row>
    <row r="9" spans="1:28" ht="34.799999999999997" x14ac:dyDescent="0.3">
      <c r="A9" s="81"/>
      <c r="B9" s="82"/>
      <c r="C9" s="82"/>
      <c r="D9" s="227" t="s">
        <v>150</v>
      </c>
      <c r="E9" s="37" t="s">
        <v>103</v>
      </c>
      <c r="F9" s="37" t="s">
        <v>336</v>
      </c>
      <c r="G9" s="83" t="s">
        <v>61</v>
      </c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  <c r="U9" s="82"/>
      <c r="V9" s="82"/>
      <c r="W9" s="82"/>
      <c r="X9" s="82"/>
      <c r="Y9" s="82"/>
      <c r="Z9" s="82"/>
      <c r="AA9" s="82"/>
      <c r="AB9" s="84"/>
    </row>
    <row r="10" spans="1:28" ht="83.25" customHeight="1" x14ac:dyDescent="0.3">
      <c r="A10" s="251"/>
      <c r="B10" s="176" t="s">
        <v>429</v>
      </c>
      <c r="C10" s="176" t="s">
        <v>127</v>
      </c>
      <c r="D10" s="224" t="s">
        <v>425</v>
      </c>
      <c r="E10" s="225" t="s">
        <v>426</v>
      </c>
      <c r="F10" s="225" t="s">
        <v>427</v>
      </c>
      <c r="G10" s="178" t="s">
        <v>428</v>
      </c>
      <c r="H10" s="179"/>
      <c r="I10" s="180"/>
      <c r="J10" s="181">
        <v>9547</v>
      </c>
      <c r="K10" s="182">
        <v>0</v>
      </c>
      <c r="L10" s="183">
        <f t="shared" ref="L10" si="0">SUM(J10:K10)</f>
        <v>9547</v>
      </c>
      <c r="M10" s="184">
        <f t="shared" ref="M10" si="1">IF(J10/15&lt;=SMG,0,K10/2)</f>
        <v>0</v>
      </c>
      <c r="N10" s="184">
        <f t="shared" ref="N10" si="2">J10+M10</f>
        <v>9547</v>
      </c>
      <c r="O10" s="184">
        <f t="shared" ref="O10:O18" si="3">VLOOKUP(N10,Tarifa1,1)</f>
        <v>7641.91</v>
      </c>
      <c r="P10" s="184">
        <f>N10-O10</f>
        <v>1905.0900000000001</v>
      </c>
      <c r="Q10" s="185">
        <f t="shared" ref="Q10:Q18" si="4">VLOOKUP(N10,Tarifa1,3)</f>
        <v>0.21360000000000001</v>
      </c>
      <c r="R10" s="184">
        <f>P10*Q10</f>
        <v>406.92722400000008</v>
      </c>
      <c r="S10" s="186">
        <f t="shared" ref="S10:S18" si="5">VLOOKUP(N10,Tarifa1,2)</f>
        <v>809.25</v>
      </c>
      <c r="T10" s="184">
        <f>R10+S10</f>
        <v>1216.177224</v>
      </c>
      <c r="U10" s="184">
        <f t="shared" ref="U10:U18" si="6">VLOOKUP(N10,Credito1,2)</f>
        <v>0</v>
      </c>
      <c r="V10" s="184">
        <f>ROUND(T10-U10,2)</f>
        <v>1216.18</v>
      </c>
      <c r="W10" s="183">
        <f>-IF(V10&gt;0,0,V10)</f>
        <v>0</v>
      </c>
      <c r="X10" s="183">
        <f t="shared" ref="X10:X18" si="7">IF(J10/15&lt;=SMG,0,IF(V10&lt;0,0,V10))</f>
        <v>1216.18</v>
      </c>
      <c r="Y10" s="187">
        <v>0</v>
      </c>
      <c r="Z10" s="183">
        <f t="shared" ref="Z10" si="8">SUM(X10:Y10)</f>
        <v>1216.18</v>
      </c>
      <c r="AA10" s="183">
        <f t="shared" ref="AA10" si="9">L10+W10-Z10</f>
        <v>8330.82</v>
      </c>
      <c r="AB10" s="247"/>
    </row>
    <row r="11" spans="1:28" s="94" customFormat="1" ht="83.25" customHeight="1" x14ac:dyDescent="0.3">
      <c r="A11" s="116"/>
      <c r="B11" s="176" t="s">
        <v>246</v>
      </c>
      <c r="C11" s="176" t="s">
        <v>127</v>
      </c>
      <c r="D11" s="117" t="s">
        <v>244</v>
      </c>
      <c r="E11" s="225" t="s">
        <v>245</v>
      </c>
      <c r="F11" s="225" t="s">
        <v>377</v>
      </c>
      <c r="G11" s="177" t="s">
        <v>148</v>
      </c>
      <c r="H11" s="179"/>
      <c r="I11" s="180"/>
      <c r="J11" s="181">
        <v>5767.5</v>
      </c>
      <c r="K11" s="182">
        <v>769</v>
      </c>
      <c r="L11" s="183">
        <f t="shared" ref="L11" si="10">SUM(J11:K11)</f>
        <v>6536.5</v>
      </c>
      <c r="M11" s="184">
        <f t="shared" ref="M11" si="11">IF(J11/15&lt;=SMG,0,K11/2)</f>
        <v>384.5</v>
      </c>
      <c r="N11" s="184">
        <f t="shared" ref="N11:N12" si="12">J11+M11</f>
        <v>6152</v>
      </c>
      <c r="O11" s="184">
        <f t="shared" si="3"/>
        <v>5490.76</v>
      </c>
      <c r="P11" s="184">
        <f t="shared" ref="P11:P18" si="13">N11-O11</f>
        <v>661.23999999999978</v>
      </c>
      <c r="Q11" s="185">
        <f t="shared" si="4"/>
        <v>0.16</v>
      </c>
      <c r="R11" s="184">
        <f t="shared" ref="R11:R18" si="14">P11*Q11</f>
        <v>105.79839999999997</v>
      </c>
      <c r="S11" s="186">
        <f t="shared" si="5"/>
        <v>441</v>
      </c>
      <c r="T11" s="184">
        <f t="shared" ref="T11:T18" si="15">R11+S11</f>
        <v>546.79840000000002</v>
      </c>
      <c r="U11" s="184">
        <f t="shared" si="6"/>
        <v>0</v>
      </c>
      <c r="V11" s="184">
        <f t="shared" ref="V11:V18" si="16">ROUND(T11-U11,2)</f>
        <v>546.79999999999995</v>
      </c>
      <c r="W11" s="183">
        <f t="shared" ref="W11:W18" si="17">-IF(V11&gt;0,0,V11)</f>
        <v>0</v>
      </c>
      <c r="X11" s="183">
        <f t="shared" si="7"/>
        <v>546.79999999999995</v>
      </c>
      <c r="Y11" s="187">
        <v>0</v>
      </c>
      <c r="Z11" s="183">
        <f t="shared" ref="Z11" si="18">SUM(X11:Y11)</f>
        <v>546.79999999999995</v>
      </c>
      <c r="AA11" s="183">
        <f t="shared" ref="AA11" si="19">L11+W11-Z11</f>
        <v>5989.7</v>
      </c>
      <c r="AB11" s="93"/>
    </row>
    <row r="12" spans="1:28" s="94" customFormat="1" ht="83.25" customHeight="1" x14ac:dyDescent="0.3">
      <c r="A12" s="116"/>
      <c r="B12" s="176" t="s">
        <v>460</v>
      </c>
      <c r="C12" s="176" t="s">
        <v>127</v>
      </c>
      <c r="D12" s="224" t="s">
        <v>461</v>
      </c>
      <c r="E12" s="225" t="s">
        <v>462</v>
      </c>
      <c r="F12" s="225" t="s">
        <v>463</v>
      </c>
      <c r="G12" s="177" t="s">
        <v>148</v>
      </c>
      <c r="H12" s="179"/>
      <c r="I12" s="180"/>
      <c r="J12" s="181">
        <v>5210.41</v>
      </c>
      <c r="K12" s="182">
        <v>0</v>
      </c>
      <c r="L12" s="183">
        <f t="shared" ref="L12:L18" si="20">SUM(J12:K12)</f>
        <v>5210.41</v>
      </c>
      <c r="M12" s="184">
        <f>IF(J12/15&lt;=SMG,0,K12/2)</f>
        <v>0</v>
      </c>
      <c r="N12" s="184">
        <f t="shared" si="12"/>
        <v>5210.41</v>
      </c>
      <c r="O12" s="184">
        <f t="shared" si="3"/>
        <v>3124.36</v>
      </c>
      <c r="P12" s="184">
        <f t="shared" si="13"/>
        <v>2086.0499999999997</v>
      </c>
      <c r="Q12" s="185">
        <f t="shared" si="4"/>
        <v>0.10879999999999999</v>
      </c>
      <c r="R12" s="184">
        <f t="shared" si="14"/>
        <v>226.96223999999995</v>
      </c>
      <c r="S12" s="186">
        <f t="shared" si="5"/>
        <v>183.45</v>
      </c>
      <c r="T12" s="184">
        <f t="shared" si="15"/>
        <v>410.41223999999994</v>
      </c>
      <c r="U12" s="184">
        <f t="shared" si="6"/>
        <v>0</v>
      </c>
      <c r="V12" s="184">
        <f t="shared" si="16"/>
        <v>410.41</v>
      </c>
      <c r="W12" s="183">
        <f t="shared" si="17"/>
        <v>0</v>
      </c>
      <c r="X12" s="183">
        <f t="shared" si="7"/>
        <v>410.41</v>
      </c>
      <c r="Y12" s="187">
        <v>0</v>
      </c>
      <c r="Z12" s="183">
        <f t="shared" ref="Z12:Z18" si="21">SUM(X12:Y12)</f>
        <v>410.41</v>
      </c>
      <c r="AA12" s="183">
        <f t="shared" ref="AA12:AA18" si="22">L12+W12-Z12</f>
        <v>4800</v>
      </c>
      <c r="AB12" s="93"/>
    </row>
    <row r="13" spans="1:28" s="94" customFormat="1" ht="83.25" customHeight="1" x14ac:dyDescent="0.3">
      <c r="A13" s="116"/>
      <c r="B13" s="176" t="s">
        <v>464</v>
      </c>
      <c r="C13" s="176" t="s">
        <v>127</v>
      </c>
      <c r="D13" s="224" t="s">
        <v>465</v>
      </c>
      <c r="E13" s="225" t="s">
        <v>466</v>
      </c>
      <c r="F13" s="225" t="s">
        <v>467</v>
      </c>
      <c r="G13" s="177" t="s">
        <v>148</v>
      </c>
      <c r="H13" s="179"/>
      <c r="I13" s="180"/>
      <c r="J13" s="181">
        <v>5210.41</v>
      </c>
      <c r="K13" s="182">
        <v>0</v>
      </c>
      <c r="L13" s="183">
        <f t="shared" si="20"/>
        <v>5210.41</v>
      </c>
      <c r="M13" s="184">
        <f>IF(J13/15&lt;=SMG,0,K13/2)</f>
        <v>0</v>
      </c>
      <c r="N13" s="184">
        <f t="shared" ref="N13" si="23">J13+M13</f>
        <v>5210.41</v>
      </c>
      <c r="O13" s="184">
        <f t="shared" si="3"/>
        <v>3124.36</v>
      </c>
      <c r="P13" s="184">
        <f t="shared" ref="P13" si="24">N13-O13</f>
        <v>2086.0499999999997</v>
      </c>
      <c r="Q13" s="185">
        <f t="shared" si="4"/>
        <v>0.10879999999999999</v>
      </c>
      <c r="R13" s="184">
        <f t="shared" ref="R13" si="25">P13*Q13</f>
        <v>226.96223999999995</v>
      </c>
      <c r="S13" s="186">
        <f t="shared" si="5"/>
        <v>183.45</v>
      </c>
      <c r="T13" s="184">
        <f t="shared" ref="T13" si="26">R13+S13</f>
        <v>410.41223999999994</v>
      </c>
      <c r="U13" s="184">
        <f t="shared" si="6"/>
        <v>0</v>
      </c>
      <c r="V13" s="184">
        <f t="shared" ref="V13" si="27">ROUND(T13-U13,2)</f>
        <v>410.41</v>
      </c>
      <c r="W13" s="183">
        <f t="shared" ref="W13" si="28">-IF(V13&gt;0,0,V13)</f>
        <v>0</v>
      </c>
      <c r="X13" s="183">
        <f t="shared" si="7"/>
        <v>410.41</v>
      </c>
      <c r="Y13" s="187">
        <v>0</v>
      </c>
      <c r="Z13" s="183">
        <f t="shared" si="21"/>
        <v>410.41</v>
      </c>
      <c r="AA13" s="183">
        <f t="shared" si="22"/>
        <v>4800</v>
      </c>
      <c r="AB13" s="93"/>
    </row>
    <row r="14" spans="1:28" s="94" customFormat="1" ht="83.25" customHeight="1" x14ac:dyDescent="0.3">
      <c r="A14" s="116"/>
      <c r="B14" s="176" t="s">
        <v>468</v>
      </c>
      <c r="C14" s="176" t="s">
        <v>127</v>
      </c>
      <c r="D14" s="224" t="s">
        <v>469</v>
      </c>
      <c r="E14" s="225" t="s">
        <v>470</v>
      </c>
      <c r="F14" s="225" t="s">
        <v>471</v>
      </c>
      <c r="G14" s="177" t="s">
        <v>148</v>
      </c>
      <c r="H14" s="179"/>
      <c r="I14" s="180"/>
      <c r="J14" s="181">
        <v>5210.41</v>
      </c>
      <c r="K14" s="182">
        <v>0</v>
      </c>
      <c r="L14" s="183">
        <f t="shared" si="20"/>
        <v>5210.41</v>
      </c>
      <c r="M14" s="184">
        <f>IF(J14/15&lt;=SMG,0,K14/2)</f>
        <v>0</v>
      </c>
      <c r="N14" s="184">
        <f t="shared" ref="N14" si="29">J14+M14</f>
        <v>5210.41</v>
      </c>
      <c r="O14" s="184">
        <f t="shared" si="3"/>
        <v>3124.36</v>
      </c>
      <c r="P14" s="184">
        <f t="shared" ref="P14" si="30">N14-O14</f>
        <v>2086.0499999999997</v>
      </c>
      <c r="Q14" s="185">
        <f t="shared" si="4"/>
        <v>0.10879999999999999</v>
      </c>
      <c r="R14" s="184">
        <f t="shared" ref="R14" si="31">P14*Q14</f>
        <v>226.96223999999995</v>
      </c>
      <c r="S14" s="186">
        <f t="shared" si="5"/>
        <v>183.45</v>
      </c>
      <c r="T14" s="184">
        <f t="shared" ref="T14" si="32">R14+S14</f>
        <v>410.41223999999994</v>
      </c>
      <c r="U14" s="184">
        <f t="shared" si="6"/>
        <v>0</v>
      </c>
      <c r="V14" s="184">
        <f t="shared" ref="V14" si="33">ROUND(T14-U14,2)</f>
        <v>410.41</v>
      </c>
      <c r="W14" s="183">
        <f t="shared" ref="W14" si="34">-IF(V14&gt;0,0,V14)</f>
        <v>0</v>
      </c>
      <c r="X14" s="183">
        <f t="shared" si="7"/>
        <v>410.41</v>
      </c>
      <c r="Y14" s="187">
        <v>0</v>
      </c>
      <c r="Z14" s="183">
        <f t="shared" si="21"/>
        <v>410.41</v>
      </c>
      <c r="AA14" s="183">
        <f t="shared" si="22"/>
        <v>4800</v>
      </c>
      <c r="AB14" s="93"/>
    </row>
    <row r="15" spans="1:28" s="94" customFormat="1" ht="83.25" customHeight="1" x14ac:dyDescent="0.3">
      <c r="A15" s="116"/>
      <c r="B15" s="176" t="s">
        <v>472</v>
      </c>
      <c r="C15" s="176" t="s">
        <v>127</v>
      </c>
      <c r="D15" s="224" t="s">
        <v>475</v>
      </c>
      <c r="E15" s="225" t="s">
        <v>473</v>
      </c>
      <c r="F15" s="225" t="s">
        <v>474</v>
      </c>
      <c r="G15" s="177" t="s">
        <v>148</v>
      </c>
      <c r="H15" s="179"/>
      <c r="I15" s="180"/>
      <c r="J15" s="181">
        <v>5210.41</v>
      </c>
      <c r="K15" s="182">
        <v>0</v>
      </c>
      <c r="L15" s="183">
        <f t="shared" si="20"/>
        <v>5210.41</v>
      </c>
      <c r="M15" s="184">
        <f>IF(J15/15&lt;=SMG,0,K15/2)</f>
        <v>0</v>
      </c>
      <c r="N15" s="184">
        <f t="shared" ref="N15:N16" si="35">J15+M15</f>
        <v>5210.41</v>
      </c>
      <c r="O15" s="184">
        <f t="shared" si="3"/>
        <v>3124.36</v>
      </c>
      <c r="P15" s="184">
        <f t="shared" ref="P15:P16" si="36">N15-O15</f>
        <v>2086.0499999999997</v>
      </c>
      <c r="Q15" s="185">
        <f t="shared" si="4"/>
        <v>0.10879999999999999</v>
      </c>
      <c r="R15" s="184">
        <f t="shared" ref="R15:R16" si="37">P15*Q15</f>
        <v>226.96223999999995</v>
      </c>
      <c r="S15" s="186">
        <f t="shared" si="5"/>
        <v>183.45</v>
      </c>
      <c r="T15" s="184">
        <f t="shared" ref="T15:T16" si="38">R15+S15</f>
        <v>410.41223999999994</v>
      </c>
      <c r="U15" s="184">
        <f t="shared" si="6"/>
        <v>0</v>
      </c>
      <c r="V15" s="184">
        <f t="shared" ref="V15:V16" si="39">ROUND(T15-U15,2)</f>
        <v>410.41</v>
      </c>
      <c r="W15" s="183">
        <f t="shared" ref="W15:W16" si="40">-IF(V15&gt;0,0,V15)</f>
        <v>0</v>
      </c>
      <c r="X15" s="183">
        <f t="shared" si="7"/>
        <v>410.41</v>
      </c>
      <c r="Y15" s="187">
        <v>0</v>
      </c>
      <c r="Z15" s="183">
        <f t="shared" si="21"/>
        <v>410.41</v>
      </c>
      <c r="AA15" s="183">
        <f t="shared" si="22"/>
        <v>4800</v>
      </c>
      <c r="AB15" s="93"/>
    </row>
    <row r="16" spans="1:28" s="94" customFormat="1" ht="83.25" customHeight="1" x14ac:dyDescent="0.3">
      <c r="A16" s="116"/>
      <c r="B16" s="176" t="s">
        <v>476</v>
      </c>
      <c r="C16" s="176" t="s">
        <v>127</v>
      </c>
      <c r="D16" s="224" t="s">
        <v>477</v>
      </c>
      <c r="E16" s="225" t="s">
        <v>478</v>
      </c>
      <c r="F16" s="225" t="s">
        <v>479</v>
      </c>
      <c r="G16" s="177" t="s">
        <v>148</v>
      </c>
      <c r="H16" s="179"/>
      <c r="I16" s="180"/>
      <c r="J16" s="181">
        <v>5210.41</v>
      </c>
      <c r="K16" s="182">
        <v>0</v>
      </c>
      <c r="L16" s="183">
        <f t="shared" si="20"/>
        <v>5210.41</v>
      </c>
      <c r="M16" s="184">
        <f>IF(J16/15&lt;=SMG,0,K16/2)</f>
        <v>0</v>
      </c>
      <c r="N16" s="184">
        <f t="shared" si="35"/>
        <v>5210.41</v>
      </c>
      <c r="O16" s="184">
        <f t="shared" si="3"/>
        <v>3124.36</v>
      </c>
      <c r="P16" s="184">
        <f t="shared" si="36"/>
        <v>2086.0499999999997</v>
      </c>
      <c r="Q16" s="185">
        <f t="shared" si="4"/>
        <v>0.10879999999999999</v>
      </c>
      <c r="R16" s="184">
        <f t="shared" si="37"/>
        <v>226.96223999999995</v>
      </c>
      <c r="S16" s="186">
        <f t="shared" si="5"/>
        <v>183.45</v>
      </c>
      <c r="T16" s="184">
        <f t="shared" si="38"/>
        <v>410.41223999999994</v>
      </c>
      <c r="U16" s="184">
        <f t="shared" si="6"/>
        <v>0</v>
      </c>
      <c r="V16" s="184">
        <f t="shared" si="39"/>
        <v>410.41</v>
      </c>
      <c r="W16" s="183">
        <f t="shared" si="40"/>
        <v>0</v>
      </c>
      <c r="X16" s="183">
        <f t="shared" si="7"/>
        <v>410.41</v>
      </c>
      <c r="Y16" s="187">
        <v>0</v>
      </c>
      <c r="Z16" s="183">
        <f t="shared" si="21"/>
        <v>410.41</v>
      </c>
      <c r="AA16" s="183">
        <f t="shared" si="22"/>
        <v>4800</v>
      </c>
      <c r="AB16" s="93"/>
    </row>
    <row r="17" spans="1:28" s="94" customFormat="1" ht="83.25" customHeight="1" x14ac:dyDescent="0.3">
      <c r="A17" s="116" t="s">
        <v>92</v>
      </c>
      <c r="B17" s="176" t="s">
        <v>152</v>
      </c>
      <c r="C17" s="176" t="s">
        <v>171</v>
      </c>
      <c r="D17" s="224" t="s">
        <v>147</v>
      </c>
      <c r="E17" s="225" t="s">
        <v>154</v>
      </c>
      <c r="F17" s="225" t="s">
        <v>350</v>
      </c>
      <c r="G17" s="178" t="s">
        <v>149</v>
      </c>
      <c r="H17" s="179">
        <v>15</v>
      </c>
      <c r="I17" s="180">
        <f>J17/H17</f>
        <v>308.26666666666665</v>
      </c>
      <c r="J17" s="181">
        <v>4624</v>
      </c>
      <c r="K17" s="182">
        <v>0</v>
      </c>
      <c r="L17" s="183">
        <f t="shared" si="20"/>
        <v>4624</v>
      </c>
      <c r="M17" s="184">
        <f t="shared" ref="M17:M18" si="41">IF(J17/15&lt;=SMG,0,K17/2)</f>
        <v>0</v>
      </c>
      <c r="N17" s="184">
        <f t="shared" ref="N17:N18" si="42">J17+M17</f>
        <v>4624</v>
      </c>
      <c r="O17" s="184">
        <f t="shared" si="3"/>
        <v>3124.36</v>
      </c>
      <c r="P17" s="184">
        <f t="shared" si="13"/>
        <v>1499.6399999999999</v>
      </c>
      <c r="Q17" s="185">
        <f t="shared" si="4"/>
        <v>0.10879999999999999</v>
      </c>
      <c r="R17" s="184">
        <f t="shared" si="14"/>
        <v>163.16083199999997</v>
      </c>
      <c r="S17" s="186">
        <f t="shared" si="5"/>
        <v>183.45</v>
      </c>
      <c r="T17" s="184">
        <f t="shared" si="15"/>
        <v>346.61083199999996</v>
      </c>
      <c r="U17" s="184">
        <f t="shared" si="6"/>
        <v>0</v>
      </c>
      <c r="V17" s="184">
        <f t="shared" si="16"/>
        <v>346.61</v>
      </c>
      <c r="W17" s="183">
        <f t="shared" si="17"/>
        <v>0</v>
      </c>
      <c r="X17" s="183">
        <f t="shared" si="7"/>
        <v>346.61</v>
      </c>
      <c r="Y17" s="187">
        <v>0</v>
      </c>
      <c r="Z17" s="183">
        <f t="shared" si="21"/>
        <v>346.61</v>
      </c>
      <c r="AA17" s="183">
        <f t="shared" si="22"/>
        <v>4277.3900000000003</v>
      </c>
      <c r="AB17" s="93"/>
    </row>
    <row r="18" spans="1:28" s="94" customFormat="1" ht="83.25" customHeight="1" x14ac:dyDescent="0.3">
      <c r="A18" s="223"/>
      <c r="B18" s="176" t="s">
        <v>153</v>
      </c>
      <c r="C18" s="176" t="s">
        <v>127</v>
      </c>
      <c r="D18" s="224" t="s">
        <v>146</v>
      </c>
      <c r="E18" s="225" t="s">
        <v>155</v>
      </c>
      <c r="F18" s="225" t="s">
        <v>351</v>
      </c>
      <c r="G18" s="178" t="s">
        <v>149</v>
      </c>
      <c r="H18" s="179">
        <v>15</v>
      </c>
      <c r="I18" s="180">
        <f>J18/H18</f>
        <v>308.26666666666665</v>
      </c>
      <c r="J18" s="181">
        <v>4624</v>
      </c>
      <c r="K18" s="182">
        <v>0</v>
      </c>
      <c r="L18" s="183">
        <f t="shared" si="20"/>
        <v>4624</v>
      </c>
      <c r="M18" s="184">
        <f t="shared" si="41"/>
        <v>0</v>
      </c>
      <c r="N18" s="184">
        <f t="shared" si="42"/>
        <v>4624</v>
      </c>
      <c r="O18" s="184">
        <f t="shared" si="3"/>
        <v>3124.36</v>
      </c>
      <c r="P18" s="184">
        <f t="shared" si="13"/>
        <v>1499.6399999999999</v>
      </c>
      <c r="Q18" s="185">
        <f t="shared" si="4"/>
        <v>0.10879999999999999</v>
      </c>
      <c r="R18" s="184">
        <f t="shared" si="14"/>
        <v>163.16083199999997</v>
      </c>
      <c r="S18" s="186">
        <f t="shared" si="5"/>
        <v>183.45</v>
      </c>
      <c r="T18" s="184">
        <f t="shared" si="15"/>
        <v>346.61083199999996</v>
      </c>
      <c r="U18" s="184">
        <f t="shared" si="6"/>
        <v>0</v>
      </c>
      <c r="V18" s="184">
        <f t="shared" si="16"/>
        <v>346.61</v>
      </c>
      <c r="W18" s="183">
        <f t="shared" si="17"/>
        <v>0</v>
      </c>
      <c r="X18" s="183">
        <f t="shared" si="7"/>
        <v>346.61</v>
      </c>
      <c r="Y18" s="187">
        <v>0</v>
      </c>
      <c r="Z18" s="183">
        <f t="shared" si="21"/>
        <v>346.61</v>
      </c>
      <c r="AA18" s="183">
        <f t="shared" si="22"/>
        <v>4277.3900000000003</v>
      </c>
      <c r="AB18" s="93"/>
    </row>
    <row r="19" spans="1:28" ht="40.5" customHeight="1" thickBot="1" x14ac:dyDescent="0.35">
      <c r="A19" s="272" t="s">
        <v>44</v>
      </c>
      <c r="B19" s="273"/>
      <c r="C19" s="273"/>
      <c r="D19" s="273"/>
      <c r="E19" s="273"/>
      <c r="F19" s="273"/>
      <c r="G19" s="273"/>
      <c r="H19" s="273"/>
      <c r="I19" s="274"/>
      <c r="J19" s="190">
        <f>SUM(J10:J18)</f>
        <v>50614.55</v>
      </c>
      <c r="K19" s="190">
        <f>SUM(K10:K18)</f>
        <v>769</v>
      </c>
      <c r="L19" s="190">
        <f t="shared" ref="L19:W19" si="43">SUM(L11:L18)</f>
        <v>41836.550000000003</v>
      </c>
      <c r="M19" s="191">
        <f t="shared" si="43"/>
        <v>384.5</v>
      </c>
      <c r="N19" s="191">
        <f t="shared" si="43"/>
        <v>41452.050000000003</v>
      </c>
      <c r="O19" s="191">
        <f t="shared" si="43"/>
        <v>27361.280000000002</v>
      </c>
      <c r="P19" s="191">
        <f t="shared" si="43"/>
        <v>14090.769999999997</v>
      </c>
      <c r="Q19" s="191">
        <f t="shared" si="43"/>
        <v>0.92159999999999997</v>
      </c>
      <c r="R19" s="191">
        <f t="shared" si="43"/>
        <v>1566.9312639999998</v>
      </c>
      <c r="S19" s="191">
        <f t="shared" si="43"/>
        <v>1725.1500000000003</v>
      </c>
      <c r="T19" s="191">
        <f t="shared" si="43"/>
        <v>3292.0812639999995</v>
      </c>
      <c r="U19" s="191">
        <f t="shared" si="43"/>
        <v>0</v>
      </c>
      <c r="V19" s="191">
        <f t="shared" si="43"/>
        <v>3292.07</v>
      </c>
      <c r="W19" s="190">
        <f t="shared" si="43"/>
        <v>0</v>
      </c>
      <c r="X19" s="190">
        <f>SUM(X10:X18)</f>
        <v>4508.2499999999991</v>
      </c>
      <c r="Y19" s="190">
        <f>SUM(Y10:Y18)</f>
        <v>0</v>
      </c>
      <c r="Z19" s="190">
        <f>SUM(Z10:Z18)</f>
        <v>4508.2499999999991</v>
      </c>
      <c r="AA19" s="190">
        <f>SUM(AA10:AA18)</f>
        <v>46875.3</v>
      </c>
    </row>
    <row r="20" spans="1:28" ht="18" thickTop="1" x14ac:dyDescent="0.3">
      <c r="A20" s="118"/>
      <c r="B20" s="118"/>
      <c r="C20" s="118"/>
      <c r="D20" s="118"/>
      <c r="E20" s="118"/>
      <c r="F20" s="118"/>
      <c r="G20" s="118"/>
      <c r="H20" s="118"/>
      <c r="I20" s="118"/>
      <c r="J20" s="118"/>
      <c r="K20" s="118"/>
      <c r="L20" s="118"/>
      <c r="M20" s="118"/>
      <c r="N20" s="118"/>
      <c r="O20" s="118"/>
      <c r="P20" s="118"/>
      <c r="Q20" s="118"/>
      <c r="R20" s="118"/>
      <c r="S20" s="118"/>
      <c r="T20" s="118"/>
      <c r="U20" s="118"/>
      <c r="V20" s="118"/>
      <c r="W20" s="118"/>
      <c r="X20" s="118"/>
      <c r="Y20" s="118"/>
      <c r="Z20" s="118"/>
      <c r="AA20" s="118"/>
    </row>
  </sheetData>
  <mergeCells count="7">
    <mergeCell ref="A19:I19"/>
    <mergeCell ref="A1:AB1"/>
    <mergeCell ref="A2:AB2"/>
    <mergeCell ref="A3:AB3"/>
    <mergeCell ref="J6:L6"/>
    <mergeCell ref="O6:T6"/>
    <mergeCell ref="X6:Z6"/>
  </mergeCells>
  <pageMargins left="0.27559055118110237" right="0.27559055118110237" top="0.74803149606299213" bottom="0.74803149606299213" header="0.31496062992125984" footer="0.31496062992125984"/>
  <pageSetup scale="4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TA38"/>
  <sheetViews>
    <sheetView tabSelected="1" topLeftCell="B1" zoomScale="78" zoomScaleNormal="78" workbookViewId="0">
      <pane ySplit="1" topLeftCell="A19" activePane="bottomLeft" state="frozen"/>
      <selection activeCell="B1" sqref="B1"/>
      <selection pane="bottomLeft" activeCell="E45" sqref="E45"/>
    </sheetView>
  </sheetViews>
  <sheetFormatPr baseColWidth="10" defaultColWidth="11.44140625" defaultRowHeight="13.2" x14ac:dyDescent="0.25"/>
  <cols>
    <col min="1" max="1" width="5.5546875" hidden="1" customWidth="1"/>
    <col min="2" max="2" width="13" customWidth="1"/>
    <col min="3" max="3" width="10.6640625" customWidth="1"/>
    <col min="4" max="4" width="47.44140625" customWidth="1"/>
    <col min="5" max="5" width="24" customWidth="1"/>
    <col min="6" max="6" width="32.5546875" customWidth="1"/>
    <col min="7" max="7" width="32.109375" customWidth="1"/>
    <col min="8" max="8" width="6.44140625" hidden="1" customWidth="1"/>
    <col min="9" max="9" width="10" hidden="1" customWidth="1"/>
    <col min="10" max="10" width="13.44140625" customWidth="1"/>
    <col min="11" max="11" width="10.33203125" customWidth="1"/>
    <col min="12" max="12" width="14.44140625" bestFit="1" customWidth="1"/>
    <col min="13" max="13" width="11.6640625" hidden="1" customWidth="1"/>
    <col min="14" max="16" width="14.44140625" hidden="1" customWidth="1"/>
    <col min="17" max="17" width="13.44140625" hidden="1" customWidth="1"/>
    <col min="18" max="19" width="12.88671875" hidden="1" customWidth="1"/>
    <col min="20" max="20" width="14.44140625" hidden="1" customWidth="1"/>
    <col min="21" max="21" width="11" hidden="1" customWidth="1"/>
    <col min="22" max="22" width="14.44140625" hidden="1" customWidth="1"/>
    <col min="23" max="23" width="11" bestFit="1" customWidth="1"/>
    <col min="24" max="24" width="14.33203125" customWidth="1"/>
    <col min="25" max="25" width="13.33203125" customWidth="1"/>
    <col min="26" max="26" width="13.88671875" customWidth="1"/>
    <col min="27" max="27" width="13.6640625" customWidth="1"/>
    <col min="28" max="28" width="75.109375" customWidth="1"/>
    <col min="29" max="29" width="1" customWidth="1"/>
  </cols>
  <sheetData>
    <row r="1" spans="1:34" ht="19.8" x14ac:dyDescent="0.3">
      <c r="A1" s="275" t="s">
        <v>78</v>
      </c>
      <c r="B1" s="275"/>
      <c r="C1" s="275"/>
      <c r="D1" s="275"/>
      <c r="E1" s="275"/>
      <c r="F1" s="275"/>
      <c r="G1" s="275"/>
      <c r="H1" s="275"/>
      <c r="I1" s="275"/>
      <c r="J1" s="275"/>
      <c r="K1" s="275"/>
      <c r="L1" s="275"/>
      <c r="M1" s="275"/>
      <c r="N1" s="275"/>
      <c r="O1" s="275"/>
      <c r="P1" s="275"/>
      <c r="Q1" s="275"/>
      <c r="R1" s="275"/>
      <c r="S1" s="275"/>
      <c r="T1" s="275"/>
      <c r="U1" s="275"/>
      <c r="V1" s="275"/>
      <c r="W1" s="275"/>
      <c r="X1" s="275"/>
      <c r="Y1" s="275"/>
      <c r="Z1" s="275"/>
      <c r="AA1" s="275"/>
      <c r="AB1" s="275"/>
    </row>
    <row r="2" spans="1:34" ht="19.8" x14ac:dyDescent="0.3">
      <c r="A2" s="275" t="s">
        <v>64</v>
      </c>
      <c r="B2" s="275"/>
      <c r="C2" s="275"/>
      <c r="D2" s="275"/>
      <c r="E2" s="275"/>
      <c r="F2" s="275"/>
      <c r="G2" s="275"/>
      <c r="H2" s="275"/>
      <c r="I2" s="275"/>
      <c r="J2" s="275"/>
      <c r="K2" s="275"/>
      <c r="L2" s="275"/>
      <c r="M2" s="275"/>
      <c r="N2" s="275"/>
      <c r="O2" s="275"/>
      <c r="P2" s="275"/>
      <c r="Q2" s="275"/>
      <c r="R2" s="275"/>
      <c r="S2" s="275"/>
      <c r="T2" s="275"/>
      <c r="U2" s="275"/>
      <c r="V2" s="275"/>
      <c r="W2" s="275"/>
      <c r="X2" s="275"/>
      <c r="Y2" s="275"/>
      <c r="Z2" s="275"/>
      <c r="AA2" s="275"/>
      <c r="AB2" s="275"/>
    </row>
    <row r="3" spans="1:34" ht="19.8" x14ac:dyDescent="0.3">
      <c r="A3" s="276" t="s">
        <v>480</v>
      </c>
      <c r="B3" s="276"/>
      <c r="C3" s="276"/>
      <c r="D3" s="276"/>
      <c r="E3" s="276"/>
      <c r="F3" s="276"/>
      <c r="G3" s="276"/>
      <c r="H3" s="276"/>
      <c r="I3" s="276"/>
      <c r="J3" s="276"/>
      <c r="K3" s="276"/>
      <c r="L3" s="276"/>
      <c r="M3" s="276"/>
      <c r="N3" s="276"/>
      <c r="O3" s="276"/>
      <c r="P3" s="276"/>
      <c r="Q3" s="276"/>
      <c r="R3" s="276"/>
      <c r="S3" s="276"/>
      <c r="T3" s="276"/>
      <c r="U3" s="276"/>
      <c r="V3" s="276"/>
      <c r="W3" s="276"/>
      <c r="X3" s="276"/>
      <c r="Y3" s="276"/>
      <c r="Z3" s="276"/>
      <c r="AA3" s="276"/>
      <c r="AB3" s="276"/>
    </row>
    <row r="4" spans="1:34" ht="25.5" customHeight="1" x14ac:dyDescent="0.3">
      <c r="A4" s="42"/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</row>
    <row r="5" spans="1:34" s="51" customFormat="1" ht="15.6" x14ac:dyDescent="0.3">
      <c r="A5" s="47"/>
      <c r="B5" s="128"/>
      <c r="C5" s="128"/>
      <c r="D5" s="128"/>
      <c r="E5" s="128"/>
      <c r="F5" s="128"/>
      <c r="G5" s="128"/>
      <c r="H5" s="129" t="s">
        <v>22</v>
      </c>
      <c r="I5" s="129" t="s">
        <v>5</v>
      </c>
      <c r="J5" s="277" t="s">
        <v>1</v>
      </c>
      <c r="K5" s="278"/>
      <c r="L5" s="279"/>
      <c r="M5" s="130" t="s">
        <v>25</v>
      </c>
      <c r="N5" s="131"/>
      <c r="O5" s="280" t="s">
        <v>8</v>
      </c>
      <c r="P5" s="281"/>
      <c r="Q5" s="281"/>
      <c r="R5" s="281"/>
      <c r="S5" s="281"/>
      <c r="T5" s="282"/>
      <c r="U5" s="130" t="s">
        <v>52</v>
      </c>
      <c r="V5" s="130" t="s">
        <v>9</v>
      </c>
      <c r="W5" s="129" t="s">
        <v>52</v>
      </c>
      <c r="X5" s="283" t="s">
        <v>2</v>
      </c>
      <c r="Y5" s="284"/>
      <c r="Z5" s="285"/>
      <c r="AA5" s="129" t="s">
        <v>0</v>
      </c>
      <c r="AB5" s="47"/>
    </row>
    <row r="6" spans="1:34" s="51" customFormat="1" ht="29.25" customHeight="1" x14ac:dyDescent="0.3">
      <c r="A6" s="52" t="s">
        <v>20</v>
      </c>
      <c r="B6" s="132" t="s">
        <v>102</v>
      </c>
      <c r="C6" s="132" t="s">
        <v>136</v>
      </c>
      <c r="D6" s="133" t="s">
        <v>21</v>
      </c>
      <c r="E6" s="133"/>
      <c r="F6" s="133"/>
      <c r="G6" s="133"/>
      <c r="H6" s="134" t="s">
        <v>23</v>
      </c>
      <c r="I6" s="133" t="s">
        <v>24</v>
      </c>
      <c r="J6" s="129" t="s">
        <v>5</v>
      </c>
      <c r="K6" s="129" t="s">
        <v>58</v>
      </c>
      <c r="L6" s="129" t="s">
        <v>27</v>
      </c>
      <c r="M6" s="135" t="s">
        <v>26</v>
      </c>
      <c r="N6" s="131" t="s">
        <v>31</v>
      </c>
      <c r="O6" s="131" t="s">
        <v>11</v>
      </c>
      <c r="P6" s="131" t="s">
        <v>33</v>
      </c>
      <c r="Q6" s="131" t="s">
        <v>35</v>
      </c>
      <c r="R6" s="131" t="s">
        <v>36</v>
      </c>
      <c r="S6" s="131" t="s">
        <v>13</v>
      </c>
      <c r="T6" s="131" t="s">
        <v>9</v>
      </c>
      <c r="U6" s="135" t="s">
        <v>39</v>
      </c>
      <c r="V6" s="135" t="s">
        <v>40</v>
      </c>
      <c r="W6" s="133" t="s">
        <v>30</v>
      </c>
      <c r="X6" s="129" t="s">
        <v>446</v>
      </c>
      <c r="Y6" s="129" t="s">
        <v>56</v>
      </c>
      <c r="Z6" s="129" t="s">
        <v>6</v>
      </c>
      <c r="AA6" s="133" t="s">
        <v>3</v>
      </c>
      <c r="AB6" s="52" t="s">
        <v>57</v>
      </c>
    </row>
    <row r="7" spans="1:34" s="51" customFormat="1" ht="15.6" x14ac:dyDescent="0.3">
      <c r="A7" s="60"/>
      <c r="B7" s="136"/>
      <c r="C7" s="136"/>
      <c r="D7" s="137"/>
      <c r="E7" s="137"/>
      <c r="F7" s="137"/>
      <c r="G7" s="137"/>
      <c r="H7" s="137"/>
      <c r="I7" s="137"/>
      <c r="J7" s="137" t="s">
        <v>46</v>
      </c>
      <c r="K7" s="137" t="s">
        <v>59</v>
      </c>
      <c r="L7" s="137" t="s">
        <v>28</v>
      </c>
      <c r="M7" s="138" t="s">
        <v>42</v>
      </c>
      <c r="N7" s="130" t="s">
        <v>32</v>
      </c>
      <c r="O7" s="130" t="s">
        <v>12</v>
      </c>
      <c r="P7" s="130" t="s">
        <v>34</v>
      </c>
      <c r="Q7" s="130" t="s">
        <v>34</v>
      </c>
      <c r="R7" s="130" t="s">
        <v>37</v>
      </c>
      <c r="S7" s="130" t="s">
        <v>14</v>
      </c>
      <c r="T7" s="130" t="s">
        <v>38</v>
      </c>
      <c r="U7" s="135" t="s">
        <v>51</v>
      </c>
      <c r="V7" s="139" t="s">
        <v>264</v>
      </c>
      <c r="W7" s="137" t="s">
        <v>51</v>
      </c>
      <c r="X7" s="137"/>
      <c r="Y7" s="137"/>
      <c r="Z7" s="137" t="s">
        <v>43</v>
      </c>
      <c r="AA7" s="137" t="s">
        <v>4</v>
      </c>
      <c r="AB7" s="57"/>
    </row>
    <row r="8" spans="1:34" s="51" customFormat="1" ht="43.5" customHeight="1" x14ac:dyDescent="0.3">
      <c r="A8" s="62"/>
      <c r="B8" s="140" t="s">
        <v>102</v>
      </c>
      <c r="C8" s="140" t="s">
        <v>136</v>
      </c>
      <c r="D8" s="141" t="s">
        <v>62</v>
      </c>
      <c r="E8" s="142" t="s">
        <v>103</v>
      </c>
      <c r="F8" s="142" t="s">
        <v>336</v>
      </c>
      <c r="G8" s="142" t="s">
        <v>61</v>
      </c>
      <c r="H8" s="142"/>
      <c r="I8" s="142"/>
      <c r="J8" s="143">
        <f>SUM(J9:J11)</f>
        <v>47383</v>
      </c>
      <c r="K8" s="143">
        <f>SUM(K9:K11)</f>
        <v>0</v>
      </c>
      <c r="L8" s="143">
        <f>SUM(L9:L11)</f>
        <v>47383</v>
      </c>
      <c r="M8" s="142"/>
      <c r="N8" s="142"/>
      <c r="O8" s="142"/>
      <c r="P8" s="142"/>
      <c r="Q8" s="142"/>
      <c r="R8" s="142"/>
      <c r="S8" s="142"/>
      <c r="T8" s="142"/>
      <c r="U8" s="142"/>
      <c r="V8" s="144"/>
      <c r="W8" s="143">
        <f>SUM(W9:W11)</f>
        <v>0</v>
      </c>
      <c r="X8" s="143">
        <f>SUM(X9:X11)</f>
        <v>8222.0499999999993</v>
      </c>
      <c r="Y8" s="143">
        <f>SUM(Y9:Y11)</f>
        <v>0</v>
      </c>
      <c r="Z8" s="143">
        <f>SUM(Z9:Z11)</f>
        <v>8222.0499999999993</v>
      </c>
      <c r="AA8" s="143">
        <f>SUM(AA9:AA11)</f>
        <v>39160.949999999997</v>
      </c>
      <c r="AB8" s="63"/>
    </row>
    <row r="9" spans="1:34" s="51" customFormat="1" ht="93.75" customHeight="1" x14ac:dyDescent="0.35">
      <c r="A9" s="85" t="s">
        <v>84</v>
      </c>
      <c r="B9" s="175" t="s">
        <v>255</v>
      </c>
      <c r="C9" s="176" t="s">
        <v>127</v>
      </c>
      <c r="D9" s="256" t="s">
        <v>256</v>
      </c>
      <c r="E9" s="177" t="s">
        <v>257</v>
      </c>
      <c r="F9" s="228" t="s">
        <v>352</v>
      </c>
      <c r="G9" s="177" t="s">
        <v>258</v>
      </c>
      <c r="H9" s="179">
        <v>15</v>
      </c>
      <c r="I9" s="180">
        <v>1677.25</v>
      </c>
      <c r="J9" s="181">
        <v>27705</v>
      </c>
      <c r="K9" s="182">
        <v>0</v>
      </c>
      <c r="L9" s="183">
        <f>SUM(J9:K9)</f>
        <v>27705</v>
      </c>
      <c r="M9" s="184">
        <f>IF(J9/15&lt;=SMG,0,K9/2)</f>
        <v>0</v>
      </c>
      <c r="N9" s="184">
        <f>J9+M9</f>
        <v>27705</v>
      </c>
      <c r="O9" s="184">
        <f>VLOOKUP(N9,Tarifa1,1)</f>
        <v>24292.66</v>
      </c>
      <c r="P9" s="184">
        <f>N9-O9</f>
        <v>3412.34</v>
      </c>
      <c r="Q9" s="185">
        <f>VLOOKUP(N9,Tarifa1,3)</f>
        <v>0.3</v>
      </c>
      <c r="R9" s="184">
        <f>P9*Q9</f>
        <v>1023.702</v>
      </c>
      <c r="S9" s="186">
        <f>VLOOKUP(N9,Tarifa1,2)</f>
        <v>4557.75</v>
      </c>
      <c r="T9" s="184">
        <f>R9+S9</f>
        <v>5581.4520000000002</v>
      </c>
      <c r="U9" s="184">
        <f>VLOOKUP(N9,Credito1,2)</f>
        <v>0</v>
      </c>
      <c r="V9" s="184">
        <f>ROUND(T9-U9,2)</f>
        <v>5581.45</v>
      </c>
      <c r="W9" s="183">
        <f>-IF(V9&gt;0,0,V9)</f>
        <v>0</v>
      </c>
      <c r="X9" s="183">
        <f>IF(J9/15&lt;=SMG,0,IF(V9&lt;0,0,V9))</f>
        <v>5581.45</v>
      </c>
      <c r="Y9" s="187">
        <v>0</v>
      </c>
      <c r="Z9" s="183">
        <f>SUM(X9:Y9)</f>
        <v>5581.45</v>
      </c>
      <c r="AA9" s="183">
        <f>L9+W9-Z9</f>
        <v>22123.55</v>
      </c>
      <c r="AB9" s="58"/>
    </row>
    <row r="10" spans="1:34" s="51" customFormat="1" ht="93.75" customHeight="1" x14ac:dyDescent="0.35">
      <c r="A10" s="85" t="s">
        <v>85</v>
      </c>
      <c r="B10" s="175" t="s">
        <v>185</v>
      </c>
      <c r="C10" s="176" t="s">
        <v>127</v>
      </c>
      <c r="D10" s="257" t="s">
        <v>168</v>
      </c>
      <c r="E10" s="177" t="s">
        <v>177</v>
      </c>
      <c r="F10" s="228" t="s">
        <v>360</v>
      </c>
      <c r="G10" s="178" t="s">
        <v>259</v>
      </c>
      <c r="H10" s="179">
        <v>15</v>
      </c>
      <c r="I10" s="180">
        <v>850.15</v>
      </c>
      <c r="J10" s="181">
        <v>14043</v>
      </c>
      <c r="K10" s="182">
        <v>0</v>
      </c>
      <c r="L10" s="183">
        <f>SUM(J10:K10)</f>
        <v>14043</v>
      </c>
      <c r="M10" s="184">
        <f>IF(J10/15&lt;=SMG,0,K10/2)</f>
        <v>0</v>
      </c>
      <c r="N10" s="184">
        <f t="shared" ref="N10" si="0">J10+M10</f>
        <v>14043</v>
      </c>
      <c r="O10" s="184">
        <f>VLOOKUP(N10,Tarifa1,1)</f>
        <v>7641.91</v>
      </c>
      <c r="P10" s="184">
        <f t="shared" ref="P10" si="1">N10-O10</f>
        <v>6401.09</v>
      </c>
      <c r="Q10" s="185">
        <f>VLOOKUP(N10,Tarifa1,3)</f>
        <v>0.21360000000000001</v>
      </c>
      <c r="R10" s="184">
        <f t="shared" ref="R10" si="2">P10*Q10</f>
        <v>1367.2728240000001</v>
      </c>
      <c r="S10" s="186">
        <f>VLOOKUP(N10,Tarifa1,2)</f>
        <v>809.25</v>
      </c>
      <c r="T10" s="184">
        <f t="shared" ref="T10" si="3">R10+S10</f>
        <v>2176.5228240000001</v>
      </c>
      <c r="U10" s="184">
        <f>VLOOKUP(N10,Credito1,2)</f>
        <v>0</v>
      </c>
      <c r="V10" s="184">
        <f t="shared" ref="V10" si="4">ROUND(T10-U10,2)</f>
        <v>2176.52</v>
      </c>
      <c r="W10" s="183">
        <f>-IF(V10&gt;0,0,V10)</f>
        <v>0</v>
      </c>
      <c r="X10" s="183">
        <f>IF(J10/15&lt;=SMG,0,IF(V10&lt;0,0,V10))</f>
        <v>2176.52</v>
      </c>
      <c r="Y10" s="187">
        <v>0</v>
      </c>
      <c r="Z10" s="183">
        <f>SUM(X10:Y10)</f>
        <v>2176.52</v>
      </c>
      <c r="AA10" s="183">
        <f>L10+W10-Z10</f>
        <v>11866.48</v>
      </c>
      <c r="AB10" s="58"/>
      <c r="AH10" s="59"/>
    </row>
    <row r="11" spans="1:34" s="51" customFormat="1" ht="93.75" customHeight="1" x14ac:dyDescent="0.35">
      <c r="A11" s="85"/>
      <c r="B11" s="176" t="s">
        <v>110</v>
      </c>
      <c r="C11" s="175" t="s">
        <v>127</v>
      </c>
      <c r="D11" s="257" t="s">
        <v>65</v>
      </c>
      <c r="E11" s="177" t="s">
        <v>111</v>
      </c>
      <c r="F11" s="228" t="s">
        <v>339</v>
      </c>
      <c r="G11" s="177" t="s">
        <v>63</v>
      </c>
      <c r="H11" s="179">
        <v>15</v>
      </c>
      <c r="I11" s="180">
        <v>341.11</v>
      </c>
      <c r="J11" s="181">
        <v>5635</v>
      </c>
      <c r="K11" s="182">
        <v>0</v>
      </c>
      <c r="L11" s="183">
        <f>SUM(J11:K11)</f>
        <v>5635</v>
      </c>
      <c r="M11" s="184">
        <f>IF(J11/15&lt;=SMG,0,K11/2)</f>
        <v>0</v>
      </c>
      <c r="N11" s="184">
        <f t="shared" ref="N11" si="5">J11+M11</f>
        <v>5635</v>
      </c>
      <c r="O11" s="184">
        <f>VLOOKUP(N11,Tarifa1,1)</f>
        <v>5490.76</v>
      </c>
      <c r="P11" s="184">
        <f t="shared" ref="P11" si="6">N11-O11</f>
        <v>144.23999999999978</v>
      </c>
      <c r="Q11" s="185">
        <f>VLOOKUP(N11,Tarifa1,3)</f>
        <v>0.16</v>
      </c>
      <c r="R11" s="184">
        <f t="shared" ref="R11" si="7">P11*Q11</f>
        <v>23.078399999999966</v>
      </c>
      <c r="S11" s="186">
        <f>VLOOKUP(N11,Tarifa1,2)</f>
        <v>441</v>
      </c>
      <c r="T11" s="184">
        <f t="shared" ref="T11" si="8">R11+S11</f>
        <v>464.07839999999999</v>
      </c>
      <c r="U11" s="184">
        <f>VLOOKUP(N11,Credito1,2)</f>
        <v>0</v>
      </c>
      <c r="V11" s="184">
        <f t="shared" ref="V11" si="9">ROUND(T11-U11,2)</f>
        <v>464.08</v>
      </c>
      <c r="W11" s="183">
        <f>-IF(V11&gt;0,0,V11)</f>
        <v>0</v>
      </c>
      <c r="X11" s="183">
        <f>IF(J11/15&lt;=SMG,0,IF(V11&lt;0,0,V11))</f>
        <v>464.08</v>
      </c>
      <c r="Y11" s="187">
        <v>0</v>
      </c>
      <c r="Z11" s="183">
        <f>SUM(X11:Y11)</f>
        <v>464.08</v>
      </c>
      <c r="AA11" s="183">
        <f>L11+W11-Z11</f>
        <v>5170.92</v>
      </c>
      <c r="AB11" s="58"/>
      <c r="AH11" s="59"/>
    </row>
    <row r="12" spans="1:34" s="51" customFormat="1" ht="44.25" customHeight="1" x14ac:dyDescent="0.3">
      <c r="A12" s="85"/>
      <c r="B12" s="140" t="s">
        <v>102</v>
      </c>
      <c r="C12" s="140" t="s">
        <v>136</v>
      </c>
      <c r="D12" s="141" t="s">
        <v>131</v>
      </c>
      <c r="E12" s="142" t="s">
        <v>103</v>
      </c>
      <c r="F12" s="142" t="s">
        <v>336</v>
      </c>
      <c r="G12" s="142" t="s">
        <v>61</v>
      </c>
      <c r="H12" s="142"/>
      <c r="I12" s="142"/>
      <c r="J12" s="143">
        <f>SUM(J13)</f>
        <v>6309</v>
      </c>
      <c r="K12" s="143">
        <f>SUM(K13)</f>
        <v>0</v>
      </c>
      <c r="L12" s="143">
        <f>SUM(L13)</f>
        <v>6309</v>
      </c>
      <c r="M12" s="142"/>
      <c r="N12" s="142"/>
      <c r="O12" s="142"/>
      <c r="P12" s="142"/>
      <c r="Q12" s="142"/>
      <c r="R12" s="142"/>
      <c r="S12" s="145"/>
      <c r="T12" s="142"/>
      <c r="U12" s="142"/>
      <c r="V12" s="144"/>
      <c r="W12" s="143">
        <f>SUM(W13)</f>
        <v>0</v>
      </c>
      <c r="X12" s="143">
        <f>SUM(X13)</f>
        <v>571.91999999999996</v>
      </c>
      <c r="Y12" s="143">
        <f>SUM(Y13)</f>
        <v>0</v>
      </c>
      <c r="Z12" s="143">
        <f>SUM(Z13)</f>
        <v>571.91999999999996</v>
      </c>
      <c r="AA12" s="143">
        <f>SUM(AA13)</f>
        <v>5737.08</v>
      </c>
      <c r="AB12" s="63"/>
      <c r="AH12" s="59"/>
    </row>
    <row r="13" spans="1:34" s="51" customFormat="1" ht="93.75" customHeight="1" x14ac:dyDescent="0.35">
      <c r="A13" s="85" t="s">
        <v>86</v>
      </c>
      <c r="B13" s="176" t="s">
        <v>420</v>
      </c>
      <c r="C13" s="175" t="s">
        <v>127</v>
      </c>
      <c r="D13" s="257" t="s">
        <v>411</v>
      </c>
      <c r="E13" s="177" t="s">
        <v>412</v>
      </c>
      <c r="F13" s="228" t="s">
        <v>415</v>
      </c>
      <c r="G13" s="178" t="s">
        <v>98</v>
      </c>
      <c r="H13" s="179">
        <v>15</v>
      </c>
      <c r="I13" s="180">
        <v>381.95</v>
      </c>
      <c r="J13" s="181">
        <v>6309</v>
      </c>
      <c r="K13" s="182">
        <v>0</v>
      </c>
      <c r="L13" s="183">
        <f>J13</f>
        <v>6309</v>
      </c>
      <c r="M13" s="184">
        <f>IF(J13/15&lt;=SMG,0,K13/2)</f>
        <v>0</v>
      </c>
      <c r="N13" s="184">
        <f t="shared" ref="N13" si="10">J13+M13</f>
        <v>6309</v>
      </c>
      <c r="O13" s="184">
        <f>VLOOKUP(N13,Tarifa1,1)</f>
        <v>5490.76</v>
      </c>
      <c r="P13" s="184">
        <f t="shared" ref="P13" si="11">N13-O13</f>
        <v>818.23999999999978</v>
      </c>
      <c r="Q13" s="185">
        <f>VLOOKUP(N13,Tarifa1,3)</f>
        <v>0.16</v>
      </c>
      <c r="R13" s="184">
        <f t="shared" ref="R13" si="12">P13*Q13</f>
        <v>130.91839999999996</v>
      </c>
      <c r="S13" s="186">
        <f>VLOOKUP(N13,Tarifa1,2)</f>
        <v>441</v>
      </c>
      <c r="T13" s="184">
        <f t="shared" ref="T13" si="13">R13+S13</f>
        <v>571.91840000000002</v>
      </c>
      <c r="U13" s="184">
        <f>VLOOKUP(N13,Credito1,2)</f>
        <v>0</v>
      </c>
      <c r="V13" s="184">
        <f t="shared" ref="V13" si="14">ROUND(T13-U13,2)</f>
        <v>571.91999999999996</v>
      </c>
      <c r="W13" s="183">
        <f>-IF(V13&gt;0,0,V13)</f>
        <v>0</v>
      </c>
      <c r="X13" s="183">
        <f>IF(J13/15&lt;=SMG,0,IF(V13&lt;0,0,V13))</f>
        <v>571.91999999999996</v>
      </c>
      <c r="Y13" s="187">
        <v>0</v>
      </c>
      <c r="Z13" s="183">
        <f>SUM(X13:Y13)</f>
        <v>571.91999999999996</v>
      </c>
      <c r="AA13" s="183">
        <f>L13+W13-Z13</f>
        <v>5737.08</v>
      </c>
      <c r="AB13" s="58"/>
      <c r="AH13" s="59"/>
    </row>
    <row r="14" spans="1:34" s="51" customFormat="1" ht="44.25" customHeight="1" x14ac:dyDescent="0.3">
      <c r="A14" s="85"/>
      <c r="B14" s="140" t="s">
        <v>102</v>
      </c>
      <c r="C14" s="140" t="s">
        <v>136</v>
      </c>
      <c r="D14" s="141" t="s">
        <v>132</v>
      </c>
      <c r="E14" s="142" t="s">
        <v>103</v>
      </c>
      <c r="F14" s="142" t="s">
        <v>336</v>
      </c>
      <c r="G14" s="142" t="s">
        <v>61</v>
      </c>
      <c r="H14" s="142"/>
      <c r="I14" s="142"/>
      <c r="J14" s="143">
        <v>4896.5</v>
      </c>
      <c r="K14" s="143">
        <f>SUM(K15)</f>
        <v>0</v>
      </c>
      <c r="L14" s="143">
        <f>SUM(L15)</f>
        <v>5043</v>
      </c>
      <c r="M14" s="142"/>
      <c r="N14" s="142"/>
      <c r="O14" s="142"/>
      <c r="P14" s="142"/>
      <c r="Q14" s="142"/>
      <c r="R14" s="142"/>
      <c r="S14" s="145"/>
      <c r="T14" s="142"/>
      <c r="U14" s="142"/>
      <c r="V14" s="144"/>
      <c r="W14" s="143">
        <f>SUM(W15)</f>
        <v>0</v>
      </c>
      <c r="X14" s="143">
        <f>SUM(X15)</f>
        <v>392.2</v>
      </c>
      <c r="Y14" s="143">
        <f>SUM(Y15)</f>
        <v>0</v>
      </c>
      <c r="Z14" s="143">
        <f>SUM(Z15)</f>
        <v>392.2</v>
      </c>
      <c r="AA14" s="143">
        <f>SUM(AA15)</f>
        <v>4650.8</v>
      </c>
      <c r="AB14" s="63"/>
      <c r="AH14" s="59"/>
    </row>
    <row r="15" spans="1:34" s="51" customFormat="1" ht="93.75" customHeight="1" x14ac:dyDescent="0.35">
      <c r="A15" s="85" t="s">
        <v>88</v>
      </c>
      <c r="B15" s="176" t="s">
        <v>269</v>
      </c>
      <c r="C15" s="176" t="s">
        <v>127</v>
      </c>
      <c r="D15" s="256" t="s">
        <v>293</v>
      </c>
      <c r="E15" s="193" t="s">
        <v>294</v>
      </c>
      <c r="F15" s="228" t="s">
        <v>380</v>
      </c>
      <c r="G15" s="178" t="s">
        <v>418</v>
      </c>
      <c r="H15" s="179">
        <v>15</v>
      </c>
      <c r="I15" s="180">
        <v>305.35000000000002</v>
      </c>
      <c r="J15" s="181">
        <v>5043</v>
      </c>
      <c r="K15" s="182">
        <v>0</v>
      </c>
      <c r="L15" s="183">
        <f>SUM(J15:K15)</f>
        <v>5043</v>
      </c>
      <c r="M15" s="184">
        <f>IF(J15/15&lt;=SMG,0,K15/2)</f>
        <v>0</v>
      </c>
      <c r="N15" s="184">
        <f t="shared" ref="N15" si="15">J15+M15</f>
        <v>5043</v>
      </c>
      <c r="O15" s="184">
        <f>VLOOKUP(N15,Tarifa1,1)</f>
        <v>3124.36</v>
      </c>
      <c r="P15" s="184">
        <f t="shared" ref="P15" si="16">N15-O15</f>
        <v>1918.6399999999999</v>
      </c>
      <c r="Q15" s="185">
        <f>VLOOKUP(N15,Tarifa1,3)</f>
        <v>0.10879999999999999</v>
      </c>
      <c r="R15" s="184">
        <f t="shared" ref="R15" si="17">P15*Q15</f>
        <v>208.74803199999997</v>
      </c>
      <c r="S15" s="186">
        <f>VLOOKUP(N15,Tarifa1,2)</f>
        <v>183.45</v>
      </c>
      <c r="T15" s="184">
        <f t="shared" ref="T15" si="18">R15+S15</f>
        <v>392.19803199999996</v>
      </c>
      <c r="U15" s="184">
        <f>VLOOKUP(N15,Credito1,2)</f>
        <v>0</v>
      </c>
      <c r="V15" s="184">
        <f t="shared" ref="V15" si="19">ROUND(T15-U15,2)</f>
        <v>392.2</v>
      </c>
      <c r="W15" s="183">
        <f t="shared" ref="W15" si="20">-IF(V15&gt;0,0,V15)</f>
        <v>0</v>
      </c>
      <c r="X15" s="183">
        <f>IF(J15/15&lt;=SMG,0,IF(V15&lt;0,0,V15))</f>
        <v>392.2</v>
      </c>
      <c r="Y15" s="187">
        <v>0</v>
      </c>
      <c r="Z15" s="183">
        <f>SUM(X15:Y15)</f>
        <v>392.2</v>
      </c>
      <c r="AA15" s="183">
        <f>L15+W15-Z15</f>
        <v>4650.8</v>
      </c>
      <c r="AB15" s="58"/>
      <c r="AH15" s="64"/>
    </row>
    <row r="16" spans="1:34" s="51" customFormat="1" ht="43.5" customHeight="1" x14ac:dyDescent="0.3">
      <c r="A16" s="85"/>
      <c r="B16" s="140" t="s">
        <v>102</v>
      </c>
      <c r="C16" s="140" t="s">
        <v>136</v>
      </c>
      <c r="D16" s="141" t="s">
        <v>133</v>
      </c>
      <c r="E16" s="142" t="s">
        <v>103</v>
      </c>
      <c r="F16" s="142" t="s">
        <v>336</v>
      </c>
      <c r="G16" s="142" t="s">
        <v>61</v>
      </c>
      <c r="H16" s="142"/>
      <c r="I16" s="142"/>
      <c r="J16" s="143">
        <f>SUM(J17:J17)</f>
        <v>10653</v>
      </c>
      <c r="K16" s="143">
        <f>SUM(K17:K17)</f>
        <v>0</v>
      </c>
      <c r="L16" s="143">
        <f>SUM(L17:L17)</f>
        <v>10653</v>
      </c>
      <c r="M16" s="142"/>
      <c r="N16" s="142"/>
      <c r="O16" s="142"/>
      <c r="P16" s="142"/>
      <c r="Q16" s="142"/>
      <c r="R16" s="142"/>
      <c r="S16" s="145"/>
      <c r="T16" s="142"/>
      <c r="U16" s="142"/>
      <c r="V16" s="144"/>
      <c r="W16" s="143">
        <f>SUM(W17:W17)</f>
        <v>0</v>
      </c>
      <c r="X16" s="143">
        <f>SUM(X17:X17)</f>
        <v>1452.42</v>
      </c>
      <c r="Y16" s="143">
        <f>SUM(Y17:Y17)</f>
        <v>0</v>
      </c>
      <c r="Z16" s="143">
        <f>SUM(Z17:Z17)</f>
        <v>1452.42</v>
      </c>
      <c r="AA16" s="143">
        <f>SUM(AA17:AA17)</f>
        <v>9200.58</v>
      </c>
      <c r="AB16" s="63"/>
      <c r="AH16" s="64"/>
    </row>
    <row r="17" spans="1:3225" s="51" customFormat="1" ht="93.75" customHeight="1" x14ac:dyDescent="0.35">
      <c r="A17" s="85" t="s">
        <v>89</v>
      </c>
      <c r="B17" s="175" t="s">
        <v>181</v>
      </c>
      <c r="C17" s="176" t="s">
        <v>127</v>
      </c>
      <c r="D17" s="256" t="s">
        <v>157</v>
      </c>
      <c r="E17" s="177" t="s">
        <v>173</v>
      </c>
      <c r="F17" s="228" t="s">
        <v>354</v>
      </c>
      <c r="G17" s="178" t="s">
        <v>83</v>
      </c>
      <c r="H17" s="179">
        <v>15</v>
      </c>
      <c r="I17" s="180">
        <v>625.85200000000009</v>
      </c>
      <c r="J17" s="181">
        <v>10653</v>
      </c>
      <c r="K17" s="182">
        <v>0</v>
      </c>
      <c r="L17" s="183">
        <f>J17</f>
        <v>10653</v>
      </c>
      <c r="M17" s="184">
        <f>IF(J17/15&lt;=SMG,0,K17/2)</f>
        <v>0</v>
      </c>
      <c r="N17" s="184">
        <f t="shared" ref="N17" si="21">J17+M17</f>
        <v>10653</v>
      </c>
      <c r="O17" s="184">
        <f>VLOOKUP(N17,Tarifa1,1)</f>
        <v>7641.91</v>
      </c>
      <c r="P17" s="184">
        <f t="shared" ref="P17" si="22">N17-O17</f>
        <v>3011.09</v>
      </c>
      <c r="Q17" s="185">
        <f>VLOOKUP(N17,Tarifa1,3)</f>
        <v>0.21360000000000001</v>
      </c>
      <c r="R17" s="184">
        <f t="shared" ref="R17" si="23">P17*Q17</f>
        <v>643.16882400000009</v>
      </c>
      <c r="S17" s="186">
        <f>VLOOKUP(N17,Tarifa1,2)</f>
        <v>809.25</v>
      </c>
      <c r="T17" s="184">
        <f t="shared" ref="T17" si="24">R17+S17</f>
        <v>1452.4188240000001</v>
      </c>
      <c r="U17" s="184">
        <f>VLOOKUP(N17,Credito1,2)</f>
        <v>0</v>
      </c>
      <c r="V17" s="184">
        <f t="shared" ref="V17" si="25">ROUND(T17-U17,2)</f>
        <v>1452.42</v>
      </c>
      <c r="W17" s="183">
        <f t="shared" ref="W17" si="26">-IF(V17&gt;0,0,V17)</f>
        <v>0</v>
      </c>
      <c r="X17" s="183">
        <f>IF(J17/15&lt;=SMG,0,IF(V17&lt;0,0,V17))</f>
        <v>1452.42</v>
      </c>
      <c r="Y17" s="187">
        <v>0</v>
      </c>
      <c r="Z17" s="183">
        <f>SUM(X17:Y17)</f>
        <v>1452.42</v>
      </c>
      <c r="AA17" s="183">
        <f>L17+W17-Z17</f>
        <v>9200.58</v>
      </c>
      <c r="AB17" s="58"/>
      <c r="AH17" s="64"/>
    </row>
    <row r="18" spans="1:3225" s="66" customFormat="1" ht="42" customHeight="1" x14ac:dyDescent="0.3">
      <c r="A18" s="146"/>
      <c r="B18" s="140" t="s">
        <v>102</v>
      </c>
      <c r="C18" s="140" t="s">
        <v>136</v>
      </c>
      <c r="D18" s="141" t="s">
        <v>134</v>
      </c>
      <c r="E18" s="142" t="s">
        <v>103</v>
      </c>
      <c r="F18" s="142" t="s">
        <v>336</v>
      </c>
      <c r="G18" s="142" t="s">
        <v>61</v>
      </c>
      <c r="H18" s="142"/>
      <c r="I18" s="142"/>
      <c r="J18" s="143">
        <f>SUM(J19:J19)</f>
        <v>2954</v>
      </c>
      <c r="K18" s="143">
        <f>SUM(K19:K19)</f>
        <v>0</v>
      </c>
      <c r="L18" s="143">
        <f>SUM(L19:L19)</f>
        <v>2954</v>
      </c>
      <c r="M18" s="142"/>
      <c r="N18" s="142"/>
      <c r="O18" s="142"/>
      <c r="P18" s="142"/>
      <c r="Q18" s="142"/>
      <c r="R18" s="142"/>
      <c r="S18" s="145"/>
      <c r="T18" s="142"/>
      <c r="U18" s="142"/>
      <c r="V18" s="144"/>
      <c r="W18" s="143">
        <f>SUM(W19:W19)</f>
        <v>0</v>
      </c>
      <c r="X18" s="143">
        <f>SUM(X19:X19)</f>
        <v>0</v>
      </c>
      <c r="Y18" s="143">
        <f>SUM(Y19:Y19)</f>
        <v>0</v>
      </c>
      <c r="Z18" s="143">
        <f>SUM(Z19:Z19)</f>
        <v>0</v>
      </c>
      <c r="AA18" s="143">
        <f>SUM(AA19:AA19)</f>
        <v>2954</v>
      </c>
      <c r="AB18" s="63"/>
      <c r="AC18" s="88"/>
      <c r="AD18" s="51"/>
      <c r="AE18" s="51"/>
      <c r="AF18" s="51"/>
      <c r="AG18" s="51"/>
      <c r="AH18" s="51"/>
      <c r="AI18" s="51"/>
      <c r="AJ18" s="51"/>
      <c r="AK18" s="51"/>
      <c r="AL18" s="51"/>
      <c r="AM18" s="51"/>
      <c r="AN18" s="51"/>
      <c r="AO18" s="51"/>
      <c r="AP18" s="51"/>
      <c r="AQ18" s="51"/>
      <c r="AR18" s="51"/>
      <c r="AS18" s="51"/>
      <c r="AT18" s="51"/>
      <c r="AU18" s="51"/>
      <c r="AV18" s="51"/>
      <c r="AW18" s="51"/>
      <c r="AX18" s="51"/>
      <c r="AY18" s="51"/>
      <c r="AZ18" s="51"/>
      <c r="BA18" s="51"/>
      <c r="BB18" s="51"/>
      <c r="BC18" s="51"/>
      <c r="BD18" s="51"/>
      <c r="BE18" s="51"/>
      <c r="BF18" s="51"/>
      <c r="BG18" s="51"/>
      <c r="BH18" s="51"/>
      <c r="BI18" s="51"/>
      <c r="BJ18" s="51"/>
      <c r="BK18" s="51"/>
      <c r="BL18" s="51"/>
      <c r="BM18" s="51"/>
      <c r="BN18" s="51"/>
      <c r="BO18" s="51"/>
      <c r="BP18" s="51"/>
      <c r="BQ18" s="51"/>
      <c r="BR18" s="51"/>
      <c r="BS18" s="51"/>
      <c r="BT18" s="51"/>
      <c r="BU18" s="51"/>
      <c r="BV18" s="51"/>
      <c r="BW18" s="51"/>
      <c r="BX18" s="51"/>
      <c r="BY18" s="51"/>
      <c r="BZ18" s="51"/>
      <c r="CA18" s="51"/>
      <c r="CB18" s="51"/>
      <c r="CC18" s="51"/>
      <c r="CD18" s="51"/>
      <c r="CE18" s="51"/>
      <c r="CF18" s="51"/>
      <c r="CG18" s="51"/>
      <c r="CH18" s="51"/>
      <c r="CI18" s="51"/>
      <c r="CJ18" s="51"/>
      <c r="CK18" s="51"/>
      <c r="CL18" s="51"/>
      <c r="CM18" s="51"/>
      <c r="CN18" s="51"/>
      <c r="CO18" s="51"/>
      <c r="CP18" s="51"/>
      <c r="CQ18" s="51"/>
      <c r="CR18" s="51"/>
      <c r="CS18" s="51"/>
      <c r="CT18" s="51"/>
      <c r="CU18" s="51"/>
      <c r="CV18" s="51"/>
      <c r="CW18" s="51"/>
      <c r="CX18" s="51"/>
      <c r="CY18" s="51"/>
      <c r="CZ18" s="51"/>
      <c r="DA18" s="51"/>
      <c r="DB18" s="51"/>
      <c r="DC18" s="51"/>
      <c r="DD18" s="51"/>
      <c r="DE18" s="51"/>
      <c r="DF18" s="51"/>
      <c r="DG18" s="51"/>
      <c r="DH18" s="51"/>
      <c r="DI18" s="51"/>
      <c r="DJ18" s="51"/>
      <c r="DK18" s="51"/>
      <c r="DL18" s="51"/>
      <c r="DM18" s="51"/>
      <c r="DN18" s="51"/>
      <c r="DO18" s="51"/>
      <c r="DP18" s="51"/>
      <c r="DQ18" s="51"/>
      <c r="DR18" s="51"/>
      <c r="DS18" s="51"/>
      <c r="DT18" s="51"/>
      <c r="DU18" s="51"/>
      <c r="DV18" s="51"/>
      <c r="DW18" s="51"/>
      <c r="DX18" s="51"/>
      <c r="DY18" s="51"/>
      <c r="DZ18" s="51"/>
      <c r="EA18" s="51"/>
      <c r="EB18" s="51"/>
      <c r="EC18" s="51"/>
      <c r="ED18" s="51"/>
      <c r="EE18" s="51"/>
      <c r="EF18" s="51"/>
      <c r="EG18" s="51"/>
      <c r="EH18" s="51"/>
      <c r="EI18" s="51"/>
      <c r="EJ18" s="51"/>
      <c r="EK18" s="51"/>
      <c r="EL18" s="51"/>
      <c r="EM18" s="51"/>
      <c r="EN18" s="51"/>
      <c r="EO18" s="51"/>
      <c r="EP18" s="51"/>
      <c r="EQ18" s="51"/>
      <c r="ER18" s="51"/>
      <c r="ES18" s="51"/>
      <c r="ET18" s="51"/>
      <c r="EU18" s="51"/>
      <c r="EV18" s="51"/>
      <c r="EW18" s="51"/>
      <c r="EX18" s="51"/>
      <c r="EY18" s="51"/>
      <c r="EZ18" s="51"/>
      <c r="FA18" s="51"/>
      <c r="FB18" s="51"/>
      <c r="FC18" s="51"/>
      <c r="FD18" s="51"/>
      <c r="FE18" s="51"/>
      <c r="FF18" s="51"/>
      <c r="FG18" s="51"/>
      <c r="FH18" s="51"/>
      <c r="FI18" s="51"/>
      <c r="FJ18" s="51"/>
      <c r="FK18" s="51"/>
      <c r="FL18" s="51"/>
      <c r="FM18" s="51"/>
      <c r="FN18" s="51"/>
      <c r="FO18" s="51"/>
      <c r="FP18" s="51"/>
      <c r="FQ18" s="51"/>
      <c r="FR18" s="51"/>
      <c r="FS18" s="51"/>
      <c r="FT18" s="51"/>
      <c r="FU18" s="51"/>
      <c r="FV18" s="51"/>
      <c r="FW18" s="51"/>
      <c r="FX18" s="51"/>
      <c r="FY18" s="51"/>
      <c r="FZ18" s="51"/>
      <c r="GA18" s="51"/>
      <c r="GB18" s="51"/>
      <c r="GC18" s="51"/>
      <c r="GD18" s="51"/>
      <c r="GE18" s="51"/>
      <c r="GF18" s="51"/>
      <c r="GG18" s="51"/>
      <c r="GH18" s="51"/>
      <c r="GI18" s="51"/>
      <c r="GJ18" s="51"/>
      <c r="GK18" s="51"/>
      <c r="GL18" s="51"/>
      <c r="GM18" s="51"/>
      <c r="GN18" s="51"/>
      <c r="GO18" s="51"/>
      <c r="GP18" s="51"/>
      <c r="GQ18" s="51"/>
      <c r="GR18" s="51"/>
      <c r="GS18" s="51"/>
      <c r="GT18" s="51"/>
      <c r="GU18" s="51"/>
      <c r="GV18" s="51"/>
      <c r="GW18" s="51"/>
      <c r="GX18" s="51"/>
      <c r="GY18" s="51"/>
      <c r="GZ18" s="51"/>
      <c r="HA18" s="51"/>
      <c r="HB18" s="51"/>
      <c r="HC18" s="51"/>
      <c r="HD18" s="51"/>
      <c r="HE18" s="51"/>
      <c r="HF18" s="51"/>
      <c r="HG18" s="51"/>
      <c r="HH18" s="51"/>
      <c r="HI18" s="51"/>
      <c r="HJ18" s="51"/>
      <c r="HK18" s="51"/>
      <c r="HL18" s="51"/>
      <c r="HM18" s="51"/>
      <c r="HN18" s="51"/>
      <c r="HO18" s="51"/>
      <c r="HP18" s="51"/>
      <c r="HQ18" s="51"/>
      <c r="HR18" s="51"/>
      <c r="HS18" s="51"/>
      <c r="HT18" s="51"/>
      <c r="HU18" s="51"/>
      <c r="HV18" s="51"/>
      <c r="HW18" s="51"/>
      <c r="HX18" s="51"/>
      <c r="HY18" s="51"/>
      <c r="HZ18" s="51"/>
      <c r="IA18" s="51"/>
      <c r="IB18" s="51"/>
      <c r="IC18" s="51"/>
      <c r="ID18" s="51"/>
      <c r="IE18" s="51"/>
      <c r="IF18" s="51"/>
      <c r="IG18" s="51"/>
      <c r="IH18" s="51"/>
      <c r="II18" s="51"/>
      <c r="IJ18" s="51"/>
      <c r="IK18" s="51"/>
      <c r="IL18" s="51"/>
      <c r="IM18" s="51"/>
      <c r="IN18" s="51"/>
      <c r="IO18" s="51"/>
      <c r="IP18" s="51"/>
      <c r="IQ18" s="51"/>
      <c r="IR18" s="51"/>
      <c r="IS18" s="51"/>
      <c r="IT18" s="51"/>
      <c r="IU18" s="51"/>
      <c r="IV18" s="51"/>
      <c r="IW18" s="51"/>
      <c r="IX18" s="51"/>
      <c r="IY18" s="51"/>
      <c r="IZ18" s="51"/>
      <c r="JA18" s="51"/>
      <c r="JB18" s="51"/>
      <c r="JC18" s="51"/>
      <c r="JD18" s="51"/>
      <c r="JE18" s="51"/>
      <c r="JF18" s="51"/>
      <c r="JG18" s="51"/>
      <c r="JH18" s="51"/>
      <c r="JI18" s="51"/>
      <c r="JJ18" s="51"/>
      <c r="JK18" s="51"/>
      <c r="JL18" s="51"/>
      <c r="JM18" s="51"/>
      <c r="JN18" s="51"/>
      <c r="JO18" s="51"/>
      <c r="JP18" s="51"/>
      <c r="JQ18" s="51"/>
      <c r="JR18" s="51"/>
      <c r="JS18" s="51"/>
      <c r="JT18" s="51"/>
      <c r="JU18" s="51"/>
      <c r="JV18" s="51"/>
      <c r="JW18" s="51"/>
      <c r="JX18" s="51"/>
      <c r="JY18" s="51"/>
      <c r="JZ18" s="51"/>
      <c r="KA18" s="51"/>
      <c r="KB18" s="51"/>
      <c r="KC18" s="51"/>
      <c r="KD18" s="51"/>
      <c r="KE18" s="51"/>
      <c r="KF18" s="51"/>
      <c r="KG18" s="51"/>
      <c r="KH18" s="51"/>
      <c r="KI18" s="51"/>
      <c r="KJ18" s="51"/>
      <c r="KK18" s="51"/>
      <c r="KL18" s="51"/>
      <c r="KM18" s="51"/>
      <c r="KN18" s="51"/>
      <c r="KO18" s="51"/>
      <c r="KP18" s="51"/>
      <c r="KQ18" s="51"/>
      <c r="KR18" s="51"/>
      <c r="KS18" s="51"/>
      <c r="KT18" s="51"/>
      <c r="KU18" s="51"/>
      <c r="KV18" s="51"/>
      <c r="KW18" s="51"/>
      <c r="KX18" s="51"/>
      <c r="KY18" s="51"/>
      <c r="KZ18" s="51"/>
      <c r="LA18" s="51"/>
      <c r="LB18" s="51"/>
      <c r="LC18" s="51"/>
      <c r="LD18" s="51"/>
      <c r="LE18" s="51"/>
      <c r="LF18" s="51"/>
      <c r="LG18" s="51"/>
      <c r="LH18" s="51"/>
      <c r="LI18" s="51"/>
      <c r="LJ18" s="51"/>
      <c r="LK18" s="51"/>
      <c r="LL18" s="51"/>
      <c r="LM18" s="51"/>
      <c r="LN18" s="51"/>
      <c r="LO18" s="51"/>
      <c r="LP18" s="51"/>
      <c r="LQ18" s="51"/>
      <c r="LR18" s="51"/>
      <c r="LS18" s="51"/>
      <c r="LT18" s="51"/>
      <c r="LU18" s="51"/>
      <c r="LV18" s="51"/>
      <c r="LW18" s="51"/>
      <c r="LX18" s="51"/>
      <c r="LY18" s="51"/>
      <c r="LZ18" s="51"/>
      <c r="MA18" s="51"/>
      <c r="MB18" s="51"/>
      <c r="MC18" s="51"/>
      <c r="MD18" s="51"/>
      <c r="ME18" s="51"/>
      <c r="MF18" s="51"/>
      <c r="MG18" s="51"/>
      <c r="MH18" s="51"/>
      <c r="MI18" s="51"/>
      <c r="MJ18" s="51"/>
      <c r="MK18" s="51"/>
      <c r="ML18" s="51"/>
      <c r="MM18" s="51"/>
      <c r="MN18" s="51"/>
      <c r="MO18" s="51"/>
      <c r="MP18" s="51"/>
      <c r="MQ18" s="51"/>
      <c r="MR18" s="51"/>
      <c r="MS18" s="51"/>
      <c r="MT18" s="51"/>
      <c r="MU18" s="51"/>
      <c r="MV18" s="51"/>
      <c r="MW18" s="51"/>
      <c r="MX18" s="51"/>
      <c r="MY18" s="51"/>
      <c r="MZ18" s="51"/>
      <c r="NA18" s="51"/>
      <c r="NB18" s="51"/>
      <c r="NC18" s="51"/>
      <c r="ND18" s="51"/>
      <c r="NE18" s="51"/>
      <c r="NF18" s="51"/>
      <c r="NG18" s="51"/>
      <c r="NH18" s="51"/>
      <c r="NI18" s="51"/>
      <c r="NJ18" s="51"/>
      <c r="NK18" s="51"/>
      <c r="NL18" s="51"/>
      <c r="NM18" s="51"/>
      <c r="NN18" s="51"/>
      <c r="NO18" s="51"/>
      <c r="NP18" s="51"/>
      <c r="NQ18" s="51"/>
      <c r="NR18" s="51"/>
      <c r="NS18" s="51"/>
      <c r="NT18" s="51"/>
      <c r="NU18" s="51"/>
      <c r="NV18" s="51"/>
      <c r="NW18" s="51"/>
      <c r="NX18" s="51"/>
      <c r="NY18" s="51"/>
      <c r="NZ18" s="51"/>
      <c r="OA18" s="51"/>
      <c r="OB18" s="51"/>
      <c r="OC18" s="51"/>
      <c r="OD18" s="51"/>
      <c r="OE18" s="51"/>
      <c r="OF18" s="51"/>
      <c r="OG18" s="51"/>
      <c r="OH18" s="51"/>
      <c r="OI18" s="51"/>
      <c r="OJ18" s="51"/>
      <c r="OK18" s="51"/>
      <c r="OL18" s="51"/>
      <c r="OM18" s="51"/>
      <c r="ON18" s="51"/>
      <c r="OO18" s="51"/>
      <c r="OP18" s="51"/>
      <c r="OQ18" s="51"/>
      <c r="OR18" s="51"/>
      <c r="OS18" s="51"/>
      <c r="OT18" s="51"/>
      <c r="OU18" s="51"/>
      <c r="OV18" s="51"/>
      <c r="OW18" s="51"/>
      <c r="OX18" s="51"/>
      <c r="OY18" s="51"/>
      <c r="OZ18" s="51"/>
      <c r="PA18" s="51"/>
      <c r="PB18" s="51"/>
      <c r="PC18" s="51"/>
      <c r="PD18" s="51"/>
      <c r="PE18" s="51"/>
      <c r="PF18" s="51"/>
      <c r="PG18" s="51"/>
      <c r="PH18" s="51"/>
      <c r="PI18" s="51"/>
      <c r="PJ18" s="51"/>
      <c r="PK18" s="51"/>
      <c r="PL18" s="51"/>
      <c r="PM18" s="51"/>
      <c r="PN18" s="51"/>
      <c r="PO18" s="51"/>
      <c r="PP18" s="51"/>
      <c r="PQ18" s="51"/>
      <c r="PR18" s="51"/>
      <c r="PS18" s="51"/>
      <c r="PT18" s="51"/>
      <c r="PU18" s="51"/>
      <c r="PV18" s="51"/>
      <c r="PW18" s="51"/>
      <c r="PX18" s="51"/>
      <c r="PY18" s="51"/>
      <c r="PZ18" s="51"/>
      <c r="QA18" s="51"/>
      <c r="QB18" s="51"/>
      <c r="QC18" s="51"/>
      <c r="QD18" s="51"/>
      <c r="QE18" s="51"/>
      <c r="QF18" s="51"/>
      <c r="QG18" s="51"/>
      <c r="QH18" s="51"/>
      <c r="QI18" s="51"/>
      <c r="QJ18" s="51"/>
      <c r="QK18" s="51"/>
      <c r="QL18" s="51"/>
      <c r="QM18" s="51"/>
      <c r="QN18" s="51"/>
      <c r="QO18" s="51"/>
      <c r="QP18" s="51"/>
      <c r="QQ18" s="51"/>
      <c r="QR18" s="51"/>
      <c r="QS18" s="51"/>
      <c r="QT18" s="51"/>
      <c r="QU18" s="51"/>
      <c r="QV18" s="51"/>
      <c r="QW18" s="51"/>
      <c r="QX18" s="51"/>
      <c r="QY18" s="51"/>
      <c r="QZ18" s="51"/>
      <c r="RA18" s="51"/>
      <c r="RB18" s="51"/>
      <c r="RC18" s="51"/>
      <c r="RD18" s="51"/>
      <c r="RE18" s="51"/>
      <c r="RF18" s="51"/>
      <c r="RG18" s="51"/>
      <c r="RH18" s="51"/>
      <c r="RI18" s="51"/>
      <c r="RJ18" s="51"/>
      <c r="RK18" s="51"/>
      <c r="RL18" s="51"/>
      <c r="RM18" s="51"/>
      <c r="RN18" s="51"/>
      <c r="RO18" s="51"/>
      <c r="RP18" s="51"/>
      <c r="RQ18" s="51"/>
      <c r="RR18" s="51"/>
      <c r="RS18" s="51"/>
      <c r="RT18" s="51"/>
      <c r="RU18" s="51"/>
      <c r="RV18" s="51"/>
      <c r="RW18" s="51"/>
      <c r="RX18" s="51"/>
      <c r="RY18" s="51"/>
      <c r="RZ18" s="51"/>
      <c r="SA18" s="51"/>
      <c r="SB18" s="51"/>
      <c r="SC18" s="51"/>
      <c r="SD18" s="51"/>
      <c r="SE18" s="51"/>
      <c r="SF18" s="51"/>
      <c r="SG18" s="51"/>
      <c r="SH18" s="51"/>
      <c r="SI18" s="51"/>
      <c r="SJ18" s="51"/>
      <c r="SK18" s="51"/>
      <c r="SL18" s="51"/>
      <c r="SM18" s="51"/>
      <c r="SN18" s="51"/>
      <c r="SO18" s="51"/>
      <c r="SP18" s="51"/>
      <c r="SQ18" s="51"/>
      <c r="SR18" s="51"/>
      <c r="SS18" s="51"/>
      <c r="ST18" s="51"/>
      <c r="SU18" s="51"/>
      <c r="SV18" s="51"/>
      <c r="SW18" s="51"/>
      <c r="SX18" s="51"/>
      <c r="SY18" s="51"/>
      <c r="SZ18" s="51"/>
      <c r="TA18" s="51"/>
      <c r="TB18" s="51"/>
      <c r="TC18" s="51"/>
      <c r="TD18" s="51"/>
      <c r="TE18" s="51"/>
      <c r="TF18" s="51"/>
      <c r="TG18" s="51"/>
      <c r="TH18" s="51"/>
      <c r="TI18" s="51"/>
      <c r="TJ18" s="51"/>
      <c r="TK18" s="51"/>
      <c r="TL18" s="51"/>
      <c r="TM18" s="51"/>
      <c r="TN18" s="51"/>
      <c r="TO18" s="51"/>
      <c r="TP18" s="51"/>
      <c r="TQ18" s="51"/>
      <c r="TR18" s="51"/>
      <c r="TS18" s="51"/>
      <c r="TT18" s="51"/>
      <c r="TU18" s="51"/>
      <c r="TV18" s="51"/>
      <c r="TW18" s="51"/>
      <c r="TX18" s="51"/>
      <c r="TY18" s="51"/>
      <c r="TZ18" s="51"/>
      <c r="UA18" s="51"/>
      <c r="UB18" s="51"/>
      <c r="UC18" s="51"/>
      <c r="UD18" s="51"/>
      <c r="UE18" s="51"/>
      <c r="UF18" s="51"/>
      <c r="UG18" s="51"/>
      <c r="UH18" s="51"/>
      <c r="UI18" s="51"/>
      <c r="UJ18" s="51"/>
      <c r="UK18" s="51"/>
      <c r="UL18" s="51"/>
      <c r="UM18" s="51"/>
      <c r="UN18" s="51"/>
      <c r="UO18" s="51"/>
      <c r="UP18" s="51"/>
      <c r="UQ18" s="51"/>
      <c r="UR18" s="51"/>
      <c r="US18" s="51"/>
      <c r="UT18" s="51"/>
      <c r="UU18" s="51"/>
      <c r="UV18" s="51"/>
      <c r="UW18" s="51"/>
      <c r="UX18" s="51"/>
      <c r="UY18" s="51"/>
      <c r="UZ18" s="51"/>
      <c r="VA18" s="51"/>
      <c r="VB18" s="51"/>
      <c r="VC18" s="51"/>
      <c r="VD18" s="51"/>
      <c r="VE18" s="51"/>
      <c r="VF18" s="51"/>
      <c r="VG18" s="51"/>
      <c r="VH18" s="51"/>
      <c r="VI18" s="51"/>
      <c r="VJ18" s="51"/>
      <c r="VK18" s="51"/>
      <c r="VL18" s="51"/>
      <c r="VM18" s="51"/>
      <c r="VN18" s="51"/>
      <c r="VO18" s="51"/>
      <c r="VP18" s="51"/>
      <c r="VQ18" s="51"/>
      <c r="VR18" s="51"/>
      <c r="VS18" s="51"/>
      <c r="VT18" s="51"/>
      <c r="VU18" s="51"/>
      <c r="VV18" s="51"/>
      <c r="VW18" s="51"/>
      <c r="VX18" s="51"/>
      <c r="VY18" s="51"/>
      <c r="VZ18" s="51"/>
      <c r="WA18" s="51"/>
      <c r="WB18" s="51"/>
      <c r="WC18" s="51"/>
      <c r="WD18" s="51"/>
      <c r="WE18" s="51"/>
      <c r="WF18" s="51"/>
      <c r="WG18" s="51"/>
      <c r="WH18" s="51"/>
      <c r="WI18" s="51"/>
      <c r="WJ18" s="51"/>
      <c r="WK18" s="51"/>
      <c r="WL18" s="51"/>
      <c r="WM18" s="51"/>
      <c r="WN18" s="51"/>
      <c r="WO18" s="51"/>
      <c r="WP18" s="51"/>
      <c r="WQ18" s="51"/>
      <c r="WR18" s="51"/>
      <c r="WS18" s="51"/>
      <c r="WT18" s="51"/>
      <c r="WU18" s="51"/>
      <c r="WV18" s="51"/>
      <c r="WW18" s="51"/>
      <c r="WX18" s="51"/>
      <c r="WY18" s="51"/>
      <c r="WZ18" s="51"/>
      <c r="XA18" s="51"/>
      <c r="XB18" s="51"/>
      <c r="XC18" s="51"/>
      <c r="XD18" s="51"/>
      <c r="XE18" s="51"/>
      <c r="XF18" s="51"/>
      <c r="XG18" s="51"/>
      <c r="XH18" s="51"/>
      <c r="XI18" s="51"/>
      <c r="XJ18" s="51"/>
      <c r="XK18" s="51"/>
      <c r="XL18" s="51"/>
      <c r="XM18" s="51"/>
      <c r="XN18" s="51"/>
      <c r="XO18" s="51"/>
      <c r="XP18" s="51"/>
      <c r="XQ18" s="51"/>
      <c r="XR18" s="51"/>
      <c r="XS18" s="51"/>
      <c r="XT18" s="51"/>
      <c r="XU18" s="51"/>
      <c r="XV18" s="51"/>
      <c r="XW18" s="51"/>
      <c r="XX18" s="51"/>
      <c r="XY18" s="51"/>
      <c r="XZ18" s="51"/>
      <c r="YA18" s="51"/>
      <c r="YB18" s="51"/>
      <c r="YC18" s="51"/>
      <c r="YD18" s="51"/>
      <c r="YE18" s="51"/>
      <c r="YF18" s="51"/>
      <c r="YG18" s="51"/>
      <c r="YH18" s="51"/>
      <c r="YI18" s="51"/>
      <c r="YJ18" s="51"/>
      <c r="YK18" s="51"/>
      <c r="YL18" s="51"/>
      <c r="YM18" s="51"/>
      <c r="YN18" s="51"/>
      <c r="YO18" s="51"/>
      <c r="YP18" s="51"/>
      <c r="YQ18" s="51"/>
      <c r="YR18" s="51"/>
      <c r="YS18" s="51"/>
      <c r="YT18" s="51"/>
      <c r="YU18" s="51"/>
      <c r="YV18" s="51"/>
      <c r="YW18" s="51"/>
      <c r="YX18" s="51"/>
      <c r="YY18" s="51"/>
      <c r="YZ18" s="51"/>
      <c r="ZA18" s="51"/>
      <c r="ZB18" s="51"/>
      <c r="ZC18" s="51"/>
      <c r="ZD18" s="51"/>
      <c r="ZE18" s="51"/>
      <c r="ZF18" s="51"/>
      <c r="ZG18" s="51"/>
      <c r="ZH18" s="51"/>
      <c r="ZI18" s="51"/>
      <c r="ZJ18" s="51"/>
      <c r="ZK18" s="51"/>
      <c r="ZL18" s="51"/>
      <c r="ZM18" s="51"/>
      <c r="ZN18" s="51"/>
      <c r="ZO18" s="51"/>
      <c r="ZP18" s="51"/>
      <c r="ZQ18" s="51"/>
      <c r="ZR18" s="51"/>
      <c r="ZS18" s="51"/>
      <c r="ZT18" s="51"/>
      <c r="ZU18" s="51"/>
      <c r="ZV18" s="51"/>
      <c r="ZW18" s="51"/>
      <c r="ZX18" s="51"/>
      <c r="ZY18" s="51"/>
      <c r="ZZ18" s="51"/>
      <c r="AAA18" s="51"/>
      <c r="AAB18" s="51"/>
      <c r="AAC18" s="51"/>
      <c r="AAD18" s="51"/>
      <c r="AAE18" s="51"/>
      <c r="AAF18" s="51"/>
      <c r="AAG18" s="51"/>
      <c r="AAH18" s="51"/>
      <c r="AAI18" s="51"/>
      <c r="AAJ18" s="51"/>
      <c r="AAK18" s="51"/>
      <c r="AAL18" s="51"/>
      <c r="AAM18" s="51"/>
      <c r="AAN18" s="51"/>
      <c r="AAO18" s="51"/>
      <c r="AAP18" s="51"/>
      <c r="AAQ18" s="51"/>
      <c r="AAR18" s="51"/>
      <c r="AAS18" s="51"/>
      <c r="AAT18" s="51"/>
      <c r="AAU18" s="51"/>
      <c r="AAV18" s="51"/>
      <c r="AAW18" s="51"/>
      <c r="AAX18" s="51"/>
      <c r="AAY18" s="51"/>
      <c r="AAZ18" s="51"/>
      <c r="ABA18" s="51"/>
      <c r="ABB18" s="51"/>
      <c r="ABC18" s="51"/>
      <c r="ABD18" s="51"/>
      <c r="ABE18" s="51"/>
      <c r="ABF18" s="51"/>
      <c r="ABG18" s="51"/>
      <c r="ABH18" s="51"/>
      <c r="ABI18" s="51"/>
      <c r="ABJ18" s="51"/>
      <c r="ABK18" s="51"/>
      <c r="ABL18" s="51"/>
      <c r="ABM18" s="51"/>
      <c r="ABN18" s="51"/>
      <c r="ABO18" s="51"/>
      <c r="ABP18" s="51"/>
      <c r="ABQ18" s="51"/>
      <c r="ABR18" s="51"/>
      <c r="ABS18" s="51"/>
      <c r="ABT18" s="51"/>
      <c r="ABU18" s="51"/>
      <c r="ABV18" s="51"/>
      <c r="ABW18" s="51"/>
      <c r="ABX18" s="51"/>
      <c r="ABY18" s="51"/>
      <c r="ABZ18" s="51"/>
      <c r="ACA18" s="51"/>
      <c r="ACB18" s="51"/>
      <c r="ACC18" s="51"/>
      <c r="ACD18" s="51"/>
      <c r="ACE18" s="51"/>
      <c r="ACF18" s="51"/>
      <c r="ACG18" s="51"/>
      <c r="ACH18" s="51"/>
      <c r="ACI18" s="51"/>
      <c r="ACJ18" s="51"/>
      <c r="ACK18" s="51"/>
      <c r="ACL18" s="51"/>
      <c r="ACM18" s="51"/>
      <c r="ACN18" s="51"/>
      <c r="ACO18" s="51"/>
      <c r="ACP18" s="51"/>
      <c r="ACQ18" s="51"/>
      <c r="ACR18" s="51"/>
      <c r="ACS18" s="51"/>
      <c r="ACT18" s="51"/>
      <c r="ACU18" s="51"/>
      <c r="ACV18" s="51"/>
      <c r="ACW18" s="51"/>
      <c r="ACX18" s="51"/>
      <c r="ACY18" s="51"/>
      <c r="ACZ18" s="51"/>
      <c r="ADA18" s="51"/>
      <c r="ADB18" s="51"/>
      <c r="ADC18" s="51"/>
      <c r="ADD18" s="51"/>
      <c r="ADE18" s="51"/>
      <c r="ADF18" s="51"/>
      <c r="ADG18" s="51"/>
      <c r="ADH18" s="51"/>
      <c r="ADI18" s="51"/>
      <c r="ADJ18" s="51"/>
      <c r="ADK18" s="51"/>
      <c r="ADL18" s="51"/>
      <c r="ADM18" s="51"/>
      <c r="ADN18" s="51"/>
      <c r="ADO18" s="51"/>
      <c r="ADP18" s="51"/>
      <c r="ADQ18" s="51"/>
      <c r="ADR18" s="51"/>
      <c r="ADS18" s="51"/>
      <c r="ADT18" s="51"/>
      <c r="ADU18" s="51"/>
      <c r="ADV18" s="51"/>
      <c r="ADW18" s="51"/>
      <c r="ADX18" s="51"/>
      <c r="ADY18" s="51"/>
      <c r="ADZ18" s="51"/>
      <c r="AEA18" s="51"/>
      <c r="AEB18" s="51"/>
      <c r="AEC18" s="51"/>
      <c r="AED18" s="51"/>
      <c r="AEE18" s="51"/>
      <c r="AEF18" s="51"/>
      <c r="AEG18" s="51"/>
      <c r="AEH18" s="51"/>
      <c r="AEI18" s="51"/>
      <c r="AEJ18" s="51"/>
      <c r="AEK18" s="51"/>
      <c r="AEL18" s="51"/>
      <c r="AEM18" s="51"/>
      <c r="AEN18" s="51"/>
      <c r="AEO18" s="51"/>
      <c r="AEP18" s="51"/>
      <c r="AEQ18" s="51"/>
      <c r="AER18" s="51"/>
      <c r="AES18" s="51"/>
      <c r="AET18" s="51"/>
      <c r="AEU18" s="51"/>
      <c r="AEV18" s="51"/>
      <c r="AEW18" s="51"/>
      <c r="AEX18" s="51"/>
      <c r="AEY18" s="51"/>
      <c r="AEZ18" s="51"/>
      <c r="AFA18" s="51"/>
      <c r="AFB18" s="51"/>
      <c r="AFC18" s="51"/>
      <c r="AFD18" s="51"/>
      <c r="AFE18" s="51"/>
      <c r="AFF18" s="51"/>
      <c r="AFG18" s="51"/>
      <c r="AFH18" s="51"/>
      <c r="AFI18" s="51"/>
      <c r="AFJ18" s="51"/>
      <c r="AFK18" s="51"/>
      <c r="AFL18" s="51"/>
      <c r="AFM18" s="51"/>
      <c r="AFN18" s="51"/>
      <c r="AFO18" s="51"/>
      <c r="AFP18" s="51"/>
      <c r="AFQ18" s="51"/>
      <c r="AFR18" s="51"/>
      <c r="AFS18" s="51"/>
      <c r="AFT18" s="51"/>
      <c r="AFU18" s="51"/>
      <c r="AFV18" s="51"/>
      <c r="AFW18" s="51"/>
      <c r="AFX18" s="51"/>
      <c r="AFY18" s="51"/>
      <c r="AFZ18" s="51"/>
      <c r="AGA18" s="51"/>
      <c r="AGB18" s="51"/>
      <c r="AGC18" s="51"/>
      <c r="AGD18" s="51"/>
      <c r="AGE18" s="51"/>
      <c r="AGF18" s="51"/>
      <c r="AGG18" s="51"/>
      <c r="AGH18" s="51"/>
      <c r="AGI18" s="51"/>
      <c r="AGJ18" s="51"/>
      <c r="AGK18" s="51"/>
      <c r="AGL18" s="51"/>
      <c r="AGM18" s="51"/>
      <c r="AGN18" s="51"/>
      <c r="AGO18" s="51"/>
      <c r="AGP18" s="51"/>
      <c r="AGQ18" s="51"/>
      <c r="AGR18" s="51"/>
      <c r="AGS18" s="51"/>
      <c r="AGT18" s="51"/>
      <c r="AGU18" s="51"/>
      <c r="AGV18" s="51"/>
      <c r="AGW18" s="51"/>
      <c r="AGX18" s="51"/>
      <c r="AGY18" s="51"/>
      <c r="AGZ18" s="51"/>
      <c r="AHA18" s="51"/>
      <c r="AHB18" s="51"/>
      <c r="AHC18" s="51"/>
      <c r="AHD18" s="51"/>
      <c r="AHE18" s="51"/>
      <c r="AHF18" s="51"/>
      <c r="AHG18" s="51"/>
      <c r="AHH18" s="51"/>
      <c r="AHI18" s="51"/>
      <c r="AHJ18" s="51"/>
      <c r="AHK18" s="51"/>
      <c r="AHL18" s="51"/>
      <c r="AHM18" s="51"/>
      <c r="AHN18" s="51"/>
      <c r="AHO18" s="51"/>
      <c r="AHP18" s="51"/>
      <c r="AHQ18" s="51"/>
      <c r="AHR18" s="51"/>
      <c r="AHS18" s="51"/>
      <c r="AHT18" s="51"/>
      <c r="AHU18" s="51"/>
      <c r="AHV18" s="51"/>
      <c r="AHW18" s="51"/>
      <c r="AHX18" s="51"/>
      <c r="AHY18" s="51"/>
      <c r="AHZ18" s="51"/>
      <c r="AIA18" s="51"/>
      <c r="AIB18" s="51"/>
      <c r="AIC18" s="51"/>
      <c r="AID18" s="51"/>
      <c r="AIE18" s="51"/>
      <c r="AIF18" s="51"/>
      <c r="AIG18" s="51"/>
      <c r="AIH18" s="51"/>
      <c r="AII18" s="51"/>
      <c r="AIJ18" s="51"/>
      <c r="AIK18" s="51"/>
      <c r="AIL18" s="51"/>
      <c r="AIM18" s="51"/>
      <c r="AIN18" s="51"/>
      <c r="AIO18" s="51"/>
      <c r="AIP18" s="51"/>
      <c r="AIQ18" s="51"/>
      <c r="AIR18" s="51"/>
      <c r="AIS18" s="51"/>
      <c r="AIT18" s="51"/>
      <c r="AIU18" s="51"/>
      <c r="AIV18" s="51"/>
      <c r="AIW18" s="51"/>
      <c r="AIX18" s="51"/>
      <c r="AIY18" s="51"/>
      <c r="AIZ18" s="51"/>
      <c r="AJA18" s="51"/>
      <c r="AJB18" s="51"/>
      <c r="AJC18" s="51"/>
      <c r="AJD18" s="51"/>
      <c r="AJE18" s="51"/>
      <c r="AJF18" s="51"/>
      <c r="AJG18" s="51"/>
      <c r="AJH18" s="51"/>
      <c r="AJI18" s="51"/>
      <c r="AJJ18" s="51"/>
      <c r="AJK18" s="51"/>
      <c r="AJL18" s="51"/>
      <c r="AJM18" s="51"/>
      <c r="AJN18" s="51"/>
      <c r="AJO18" s="51"/>
      <c r="AJP18" s="51"/>
      <c r="AJQ18" s="51"/>
      <c r="AJR18" s="51"/>
      <c r="AJS18" s="51"/>
      <c r="AJT18" s="51"/>
      <c r="AJU18" s="51"/>
      <c r="AJV18" s="51"/>
      <c r="AJW18" s="51"/>
      <c r="AJX18" s="51"/>
      <c r="AJY18" s="51"/>
      <c r="AJZ18" s="51"/>
      <c r="AKA18" s="51"/>
      <c r="AKB18" s="51"/>
      <c r="AKC18" s="51"/>
      <c r="AKD18" s="51"/>
      <c r="AKE18" s="51"/>
      <c r="AKF18" s="51"/>
      <c r="AKG18" s="51"/>
      <c r="AKH18" s="51"/>
      <c r="AKI18" s="51"/>
      <c r="AKJ18" s="51"/>
      <c r="AKK18" s="51"/>
      <c r="AKL18" s="51"/>
      <c r="AKM18" s="51"/>
      <c r="AKN18" s="51"/>
      <c r="AKO18" s="51"/>
      <c r="AKP18" s="51"/>
      <c r="AKQ18" s="51"/>
      <c r="AKR18" s="51"/>
      <c r="AKS18" s="51"/>
      <c r="AKT18" s="51"/>
      <c r="AKU18" s="51"/>
      <c r="AKV18" s="51"/>
      <c r="AKW18" s="51"/>
      <c r="AKX18" s="51"/>
      <c r="AKY18" s="51"/>
      <c r="AKZ18" s="51"/>
      <c r="ALA18" s="51"/>
      <c r="ALB18" s="51"/>
      <c r="ALC18" s="51"/>
      <c r="ALD18" s="51"/>
      <c r="ALE18" s="51"/>
      <c r="ALF18" s="51"/>
      <c r="ALG18" s="51"/>
      <c r="ALH18" s="51"/>
      <c r="ALI18" s="51"/>
      <c r="ALJ18" s="51"/>
      <c r="ALK18" s="51"/>
      <c r="ALL18" s="51"/>
      <c r="ALM18" s="51"/>
      <c r="ALN18" s="51"/>
      <c r="ALO18" s="51"/>
      <c r="ALP18" s="51"/>
      <c r="ALQ18" s="51"/>
      <c r="ALR18" s="51"/>
      <c r="ALS18" s="51"/>
      <c r="ALT18" s="51"/>
      <c r="ALU18" s="51"/>
      <c r="ALV18" s="51"/>
      <c r="ALW18" s="51"/>
      <c r="ALX18" s="51"/>
      <c r="ALY18" s="51"/>
      <c r="ALZ18" s="51"/>
      <c r="AMA18" s="51"/>
      <c r="AMB18" s="51"/>
      <c r="AMC18" s="51"/>
      <c r="AMD18" s="51"/>
      <c r="AME18" s="51"/>
      <c r="AMF18" s="51"/>
      <c r="AMG18" s="51"/>
      <c r="AMH18" s="51"/>
      <c r="AMI18" s="51"/>
      <c r="AMJ18" s="51"/>
      <c r="AMK18" s="51"/>
      <c r="AML18" s="51"/>
      <c r="AMM18" s="51"/>
      <c r="AMN18" s="51"/>
      <c r="AMO18" s="51"/>
      <c r="AMP18" s="51"/>
      <c r="AMQ18" s="51"/>
      <c r="AMR18" s="51"/>
      <c r="AMS18" s="51"/>
      <c r="AMT18" s="51"/>
      <c r="AMU18" s="51"/>
      <c r="AMV18" s="51"/>
      <c r="AMW18" s="51"/>
      <c r="AMX18" s="51"/>
      <c r="AMY18" s="51"/>
      <c r="AMZ18" s="51"/>
      <c r="ANA18" s="51"/>
      <c r="ANB18" s="51"/>
      <c r="ANC18" s="51"/>
      <c r="AND18" s="51"/>
      <c r="ANE18" s="51"/>
      <c r="ANF18" s="51"/>
      <c r="ANG18" s="51"/>
      <c r="ANH18" s="51"/>
      <c r="ANI18" s="51"/>
      <c r="ANJ18" s="51"/>
      <c r="ANK18" s="51"/>
      <c r="ANL18" s="51"/>
      <c r="ANM18" s="51"/>
      <c r="ANN18" s="51"/>
      <c r="ANO18" s="51"/>
      <c r="ANP18" s="51"/>
      <c r="ANQ18" s="51"/>
      <c r="ANR18" s="51"/>
      <c r="ANS18" s="51"/>
      <c r="ANT18" s="51"/>
      <c r="ANU18" s="51"/>
      <c r="ANV18" s="51"/>
      <c r="ANW18" s="51"/>
      <c r="ANX18" s="51"/>
      <c r="ANY18" s="51"/>
      <c r="ANZ18" s="51"/>
      <c r="AOA18" s="51"/>
      <c r="AOB18" s="51"/>
      <c r="AOC18" s="51"/>
      <c r="AOD18" s="51"/>
      <c r="AOE18" s="51"/>
      <c r="AOF18" s="51"/>
      <c r="AOG18" s="51"/>
      <c r="AOH18" s="51"/>
      <c r="AOI18" s="51"/>
      <c r="AOJ18" s="51"/>
      <c r="AOK18" s="51"/>
      <c r="AOL18" s="51"/>
      <c r="AOM18" s="51"/>
      <c r="AON18" s="51"/>
      <c r="AOO18" s="51"/>
      <c r="AOP18" s="51"/>
      <c r="AOQ18" s="51"/>
      <c r="AOR18" s="51"/>
      <c r="AOS18" s="51"/>
      <c r="AOT18" s="51"/>
      <c r="AOU18" s="51"/>
      <c r="AOV18" s="51"/>
      <c r="AOW18" s="51"/>
      <c r="AOX18" s="51"/>
      <c r="AOY18" s="51"/>
      <c r="AOZ18" s="51"/>
      <c r="APA18" s="51"/>
      <c r="APB18" s="51"/>
      <c r="APC18" s="51"/>
      <c r="APD18" s="51"/>
      <c r="APE18" s="51"/>
      <c r="APF18" s="51"/>
      <c r="APG18" s="51"/>
      <c r="APH18" s="51"/>
      <c r="API18" s="51"/>
      <c r="APJ18" s="51"/>
      <c r="APK18" s="51"/>
      <c r="APL18" s="51"/>
      <c r="APM18" s="51"/>
      <c r="APN18" s="51"/>
      <c r="APO18" s="51"/>
      <c r="APP18" s="51"/>
      <c r="APQ18" s="51"/>
      <c r="APR18" s="51"/>
      <c r="APS18" s="51"/>
      <c r="APT18" s="51"/>
      <c r="APU18" s="51"/>
      <c r="APV18" s="51"/>
      <c r="APW18" s="51"/>
      <c r="APX18" s="51"/>
      <c r="APY18" s="51"/>
      <c r="APZ18" s="51"/>
      <c r="AQA18" s="51"/>
      <c r="AQB18" s="51"/>
      <c r="AQC18" s="51"/>
      <c r="AQD18" s="51"/>
      <c r="AQE18" s="51"/>
      <c r="AQF18" s="51"/>
      <c r="AQG18" s="51"/>
      <c r="AQH18" s="51"/>
      <c r="AQI18" s="51"/>
      <c r="AQJ18" s="51"/>
      <c r="AQK18" s="51"/>
      <c r="AQL18" s="51"/>
      <c r="AQM18" s="51"/>
      <c r="AQN18" s="51"/>
      <c r="AQO18" s="51"/>
      <c r="AQP18" s="51"/>
      <c r="AQQ18" s="51"/>
      <c r="AQR18" s="51"/>
      <c r="AQS18" s="51"/>
      <c r="AQT18" s="51"/>
      <c r="AQU18" s="51"/>
      <c r="AQV18" s="51"/>
      <c r="AQW18" s="51"/>
      <c r="AQX18" s="51"/>
      <c r="AQY18" s="51"/>
      <c r="AQZ18" s="51"/>
      <c r="ARA18" s="51"/>
      <c r="ARB18" s="51"/>
      <c r="ARC18" s="51"/>
      <c r="ARD18" s="51"/>
      <c r="ARE18" s="51"/>
      <c r="ARF18" s="51"/>
      <c r="ARG18" s="51"/>
      <c r="ARH18" s="51"/>
      <c r="ARI18" s="51"/>
      <c r="ARJ18" s="51"/>
      <c r="ARK18" s="51"/>
      <c r="ARL18" s="51"/>
      <c r="ARM18" s="51"/>
      <c r="ARN18" s="51"/>
      <c r="ARO18" s="51"/>
      <c r="ARP18" s="51"/>
      <c r="ARQ18" s="51"/>
      <c r="ARR18" s="51"/>
      <c r="ARS18" s="51"/>
      <c r="ART18" s="51"/>
      <c r="ARU18" s="51"/>
      <c r="ARV18" s="51"/>
      <c r="ARW18" s="51"/>
      <c r="ARX18" s="51"/>
      <c r="ARY18" s="51"/>
      <c r="ARZ18" s="51"/>
      <c r="ASA18" s="51"/>
      <c r="ASB18" s="51"/>
      <c r="ASC18" s="51"/>
      <c r="ASD18" s="51"/>
      <c r="ASE18" s="51"/>
      <c r="ASF18" s="51"/>
      <c r="ASG18" s="51"/>
      <c r="ASH18" s="51"/>
      <c r="ASI18" s="51"/>
      <c r="ASJ18" s="51"/>
      <c r="ASK18" s="51"/>
      <c r="ASL18" s="51"/>
      <c r="ASM18" s="51"/>
      <c r="ASN18" s="51"/>
      <c r="ASO18" s="51"/>
      <c r="ASP18" s="51"/>
      <c r="ASQ18" s="51"/>
      <c r="ASR18" s="51"/>
      <c r="ASS18" s="51"/>
      <c r="AST18" s="51"/>
      <c r="ASU18" s="51"/>
      <c r="ASV18" s="51"/>
      <c r="ASW18" s="51"/>
      <c r="ASX18" s="51"/>
      <c r="ASY18" s="51"/>
      <c r="ASZ18" s="51"/>
      <c r="ATA18" s="51"/>
      <c r="ATB18" s="51"/>
      <c r="ATC18" s="51"/>
      <c r="ATD18" s="51"/>
      <c r="ATE18" s="51"/>
      <c r="ATF18" s="51"/>
      <c r="ATG18" s="51"/>
      <c r="ATH18" s="51"/>
      <c r="ATI18" s="51"/>
      <c r="ATJ18" s="51"/>
      <c r="ATK18" s="51"/>
      <c r="ATL18" s="51"/>
      <c r="ATM18" s="51"/>
      <c r="ATN18" s="51"/>
      <c r="ATO18" s="51"/>
      <c r="ATP18" s="51"/>
      <c r="ATQ18" s="51"/>
      <c r="ATR18" s="51"/>
      <c r="ATS18" s="51"/>
      <c r="ATT18" s="51"/>
      <c r="ATU18" s="51"/>
      <c r="ATV18" s="51"/>
      <c r="ATW18" s="51"/>
      <c r="ATX18" s="51"/>
      <c r="ATY18" s="51"/>
      <c r="ATZ18" s="51"/>
      <c r="AUA18" s="51"/>
      <c r="AUB18" s="51"/>
      <c r="AUC18" s="51"/>
      <c r="AUD18" s="51"/>
      <c r="AUE18" s="51"/>
      <c r="AUF18" s="51"/>
      <c r="AUG18" s="51"/>
      <c r="AUH18" s="51"/>
      <c r="AUI18" s="51"/>
      <c r="AUJ18" s="51"/>
      <c r="AUK18" s="51"/>
      <c r="AUL18" s="51"/>
      <c r="AUM18" s="51"/>
      <c r="AUN18" s="51"/>
      <c r="AUO18" s="51"/>
      <c r="AUP18" s="51"/>
      <c r="AUQ18" s="51"/>
      <c r="AUR18" s="51"/>
      <c r="AUS18" s="51"/>
      <c r="AUT18" s="51"/>
      <c r="AUU18" s="51"/>
      <c r="AUV18" s="51"/>
      <c r="AUW18" s="51"/>
      <c r="AUX18" s="51"/>
      <c r="AUY18" s="51"/>
      <c r="AUZ18" s="51"/>
      <c r="AVA18" s="51"/>
      <c r="AVB18" s="51"/>
      <c r="AVC18" s="51"/>
      <c r="AVD18" s="51"/>
      <c r="AVE18" s="51"/>
      <c r="AVF18" s="51"/>
      <c r="AVG18" s="51"/>
      <c r="AVH18" s="51"/>
      <c r="AVI18" s="51"/>
      <c r="AVJ18" s="51"/>
      <c r="AVK18" s="51"/>
      <c r="AVL18" s="51"/>
      <c r="AVM18" s="51"/>
      <c r="AVN18" s="51"/>
      <c r="AVO18" s="51"/>
      <c r="AVP18" s="51"/>
      <c r="AVQ18" s="51"/>
      <c r="AVR18" s="51"/>
      <c r="AVS18" s="51"/>
      <c r="AVT18" s="51"/>
      <c r="AVU18" s="51"/>
      <c r="AVV18" s="51"/>
      <c r="AVW18" s="51"/>
      <c r="AVX18" s="51"/>
      <c r="AVY18" s="51"/>
      <c r="AVZ18" s="51"/>
      <c r="AWA18" s="51"/>
      <c r="AWB18" s="51"/>
      <c r="AWC18" s="51"/>
      <c r="AWD18" s="51"/>
      <c r="AWE18" s="51"/>
      <c r="AWF18" s="51"/>
      <c r="AWG18" s="51"/>
      <c r="AWH18" s="51"/>
      <c r="AWI18" s="51"/>
      <c r="AWJ18" s="51"/>
      <c r="AWK18" s="51"/>
      <c r="AWL18" s="51"/>
      <c r="AWM18" s="51"/>
      <c r="AWN18" s="51"/>
      <c r="AWO18" s="51"/>
      <c r="AWP18" s="51"/>
      <c r="AWQ18" s="51"/>
      <c r="AWR18" s="51"/>
      <c r="AWS18" s="51"/>
      <c r="AWT18" s="51"/>
      <c r="AWU18" s="51"/>
      <c r="AWV18" s="51"/>
      <c r="AWW18" s="51"/>
      <c r="AWX18" s="51"/>
      <c r="AWY18" s="51"/>
      <c r="AWZ18" s="51"/>
      <c r="AXA18" s="51"/>
      <c r="AXB18" s="51"/>
      <c r="AXC18" s="51"/>
      <c r="AXD18" s="51"/>
      <c r="AXE18" s="51"/>
      <c r="AXF18" s="51"/>
      <c r="AXG18" s="51"/>
      <c r="AXH18" s="51"/>
      <c r="AXI18" s="51"/>
      <c r="AXJ18" s="51"/>
      <c r="AXK18" s="51"/>
      <c r="AXL18" s="51"/>
      <c r="AXM18" s="51"/>
      <c r="AXN18" s="51"/>
      <c r="AXO18" s="51"/>
      <c r="AXP18" s="51"/>
      <c r="AXQ18" s="51"/>
      <c r="AXR18" s="51"/>
      <c r="AXS18" s="51"/>
      <c r="AXT18" s="51"/>
      <c r="AXU18" s="51"/>
      <c r="AXV18" s="51"/>
      <c r="AXW18" s="51"/>
      <c r="AXX18" s="51"/>
      <c r="AXY18" s="51"/>
      <c r="AXZ18" s="51"/>
      <c r="AYA18" s="51"/>
      <c r="AYB18" s="51"/>
      <c r="AYC18" s="51"/>
      <c r="AYD18" s="51"/>
      <c r="AYE18" s="51"/>
      <c r="AYF18" s="51"/>
      <c r="AYG18" s="51"/>
      <c r="AYH18" s="51"/>
      <c r="AYI18" s="51"/>
      <c r="AYJ18" s="51"/>
      <c r="AYK18" s="51"/>
      <c r="AYL18" s="51"/>
      <c r="AYM18" s="51"/>
      <c r="AYN18" s="51"/>
      <c r="AYO18" s="51"/>
      <c r="AYP18" s="51"/>
      <c r="AYQ18" s="51"/>
      <c r="AYR18" s="51"/>
      <c r="AYS18" s="51"/>
      <c r="AYT18" s="51"/>
      <c r="AYU18" s="51"/>
      <c r="AYV18" s="51"/>
      <c r="AYW18" s="51"/>
      <c r="AYX18" s="51"/>
      <c r="AYY18" s="51"/>
      <c r="AYZ18" s="51"/>
      <c r="AZA18" s="51"/>
      <c r="AZB18" s="51"/>
      <c r="AZC18" s="51"/>
      <c r="AZD18" s="51"/>
      <c r="AZE18" s="51"/>
      <c r="AZF18" s="51"/>
      <c r="AZG18" s="51"/>
      <c r="AZH18" s="51"/>
      <c r="AZI18" s="51"/>
      <c r="AZJ18" s="51"/>
      <c r="AZK18" s="51"/>
      <c r="AZL18" s="51"/>
      <c r="AZM18" s="51"/>
      <c r="AZN18" s="51"/>
      <c r="AZO18" s="51"/>
      <c r="AZP18" s="51"/>
      <c r="AZQ18" s="51"/>
      <c r="AZR18" s="51"/>
      <c r="AZS18" s="51"/>
      <c r="AZT18" s="51"/>
      <c r="AZU18" s="51"/>
      <c r="AZV18" s="51"/>
      <c r="AZW18" s="51"/>
      <c r="AZX18" s="51"/>
      <c r="AZY18" s="51"/>
      <c r="AZZ18" s="51"/>
      <c r="BAA18" s="51"/>
      <c r="BAB18" s="51"/>
      <c r="BAC18" s="51"/>
      <c r="BAD18" s="51"/>
      <c r="BAE18" s="51"/>
      <c r="BAF18" s="51"/>
      <c r="BAG18" s="51"/>
      <c r="BAH18" s="51"/>
      <c r="BAI18" s="51"/>
      <c r="BAJ18" s="51"/>
      <c r="BAK18" s="51"/>
      <c r="BAL18" s="51"/>
      <c r="BAM18" s="51"/>
      <c r="BAN18" s="51"/>
      <c r="BAO18" s="51"/>
      <c r="BAP18" s="51"/>
      <c r="BAQ18" s="51"/>
      <c r="BAR18" s="51"/>
      <c r="BAS18" s="51"/>
      <c r="BAT18" s="51"/>
      <c r="BAU18" s="51"/>
      <c r="BAV18" s="51"/>
      <c r="BAW18" s="51"/>
      <c r="BAX18" s="51"/>
      <c r="BAY18" s="51"/>
      <c r="BAZ18" s="51"/>
      <c r="BBA18" s="51"/>
      <c r="BBB18" s="51"/>
      <c r="BBC18" s="51"/>
      <c r="BBD18" s="51"/>
      <c r="BBE18" s="51"/>
      <c r="BBF18" s="51"/>
      <c r="BBG18" s="51"/>
      <c r="BBH18" s="51"/>
      <c r="BBI18" s="51"/>
      <c r="BBJ18" s="51"/>
      <c r="BBK18" s="51"/>
      <c r="BBL18" s="51"/>
      <c r="BBM18" s="51"/>
      <c r="BBN18" s="51"/>
      <c r="BBO18" s="51"/>
      <c r="BBP18" s="51"/>
      <c r="BBQ18" s="51"/>
      <c r="BBR18" s="51"/>
      <c r="BBS18" s="51"/>
      <c r="BBT18" s="51"/>
      <c r="BBU18" s="51"/>
      <c r="BBV18" s="51"/>
      <c r="BBW18" s="51"/>
      <c r="BBX18" s="51"/>
      <c r="BBY18" s="51"/>
      <c r="BBZ18" s="51"/>
      <c r="BCA18" s="51"/>
      <c r="BCB18" s="51"/>
      <c r="BCC18" s="51"/>
      <c r="BCD18" s="51"/>
      <c r="BCE18" s="51"/>
      <c r="BCF18" s="51"/>
      <c r="BCG18" s="51"/>
      <c r="BCH18" s="51"/>
      <c r="BCI18" s="51"/>
      <c r="BCJ18" s="51"/>
      <c r="BCK18" s="51"/>
      <c r="BCL18" s="51"/>
      <c r="BCM18" s="51"/>
      <c r="BCN18" s="51"/>
      <c r="BCO18" s="51"/>
      <c r="BCP18" s="51"/>
      <c r="BCQ18" s="51"/>
      <c r="BCR18" s="51"/>
      <c r="BCS18" s="51"/>
      <c r="BCT18" s="51"/>
      <c r="BCU18" s="51"/>
      <c r="BCV18" s="51"/>
      <c r="BCW18" s="51"/>
      <c r="BCX18" s="51"/>
      <c r="BCY18" s="51"/>
      <c r="BCZ18" s="51"/>
      <c r="BDA18" s="51"/>
      <c r="BDB18" s="51"/>
      <c r="BDC18" s="51"/>
      <c r="BDD18" s="51"/>
      <c r="BDE18" s="51"/>
      <c r="BDF18" s="51"/>
      <c r="BDG18" s="51"/>
      <c r="BDH18" s="51"/>
      <c r="BDI18" s="51"/>
      <c r="BDJ18" s="51"/>
      <c r="BDK18" s="51"/>
      <c r="BDL18" s="51"/>
      <c r="BDM18" s="51"/>
      <c r="BDN18" s="51"/>
      <c r="BDO18" s="51"/>
      <c r="BDP18" s="51"/>
      <c r="BDQ18" s="51"/>
      <c r="BDR18" s="51"/>
      <c r="BDS18" s="51"/>
      <c r="BDT18" s="51"/>
      <c r="BDU18" s="51"/>
      <c r="BDV18" s="51"/>
      <c r="BDW18" s="51"/>
      <c r="BDX18" s="51"/>
      <c r="BDY18" s="51"/>
      <c r="BDZ18" s="51"/>
      <c r="BEA18" s="51"/>
      <c r="BEB18" s="51"/>
      <c r="BEC18" s="51"/>
      <c r="BED18" s="51"/>
      <c r="BEE18" s="51"/>
      <c r="BEF18" s="51"/>
      <c r="BEG18" s="51"/>
      <c r="BEH18" s="51"/>
      <c r="BEI18" s="51"/>
      <c r="BEJ18" s="51"/>
      <c r="BEK18" s="51"/>
      <c r="BEL18" s="51"/>
      <c r="BEM18" s="51"/>
      <c r="BEN18" s="51"/>
      <c r="BEO18" s="51"/>
      <c r="BEP18" s="51"/>
      <c r="BEQ18" s="51"/>
      <c r="BER18" s="51"/>
      <c r="BES18" s="51"/>
      <c r="BET18" s="51"/>
      <c r="BEU18" s="51"/>
      <c r="BEV18" s="51"/>
      <c r="BEW18" s="51"/>
      <c r="BEX18" s="51"/>
      <c r="BEY18" s="51"/>
      <c r="BEZ18" s="51"/>
      <c r="BFA18" s="51"/>
      <c r="BFB18" s="51"/>
      <c r="BFC18" s="51"/>
      <c r="BFD18" s="51"/>
      <c r="BFE18" s="51"/>
      <c r="BFF18" s="51"/>
      <c r="BFG18" s="51"/>
      <c r="BFH18" s="51"/>
      <c r="BFI18" s="51"/>
      <c r="BFJ18" s="51"/>
      <c r="BFK18" s="51"/>
      <c r="BFL18" s="51"/>
      <c r="BFM18" s="51"/>
      <c r="BFN18" s="51"/>
      <c r="BFO18" s="51"/>
      <c r="BFP18" s="51"/>
      <c r="BFQ18" s="51"/>
      <c r="BFR18" s="51"/>
      <c r="BFS18" s="51"/>
      <c r="BFT18" s="51"/>
      <c r="BFU18" s="51"/>
      <c r="BFV18" s="51"/>
      <c r="BFW18" s="51"/>
      <c r="BFX18" s="51"/>
      <c r="BFY18" s="51"/>
      <c r="BFZ18" s="51"/>
      <c r="BGA18" s="51"/>
      <c r="BGB18" s="51"/>
      <c r="BGC18" s="51"/>
      <c r="BGD18" s="51"/>
      <c r="BGE18" s="51"/>
      <c r="BGF18" s="51"/>
      <c r="BGG18" s="51"/>
      <c r="BGH18" s="51"/>
      <c r="BGI18" s="51"/>
      <c r="BGJ18" s="51"/>
      <c r="BGK18" s="51"/>
      <c r="BGL18" s="51"/>
      <c r="BGM18" s="51"/>
      <c r="BGN18" s="51"/>
      <c r="BGO18" s="51"/>
      <c r="BGP18" s="51"/>
      <c r="BGQ18" s="51"/>
      <c r="BGR18" s="51"/>
      <c r="BGS18" s="51"/>
      <c r="BGT18" s="51"/>
      <c r="BGU18" s="51"/>
      <c r="BGV18" s="51"/>
      <c r="BGW18" s="51"/>
      <c r="BGX18" s="51"/>
      <c r="BGY18" s="51"/>
      <c r="BGZ18" s="51"/>
      <c r="BHA18" s="51"/>
      <c r="BHB18" s="51"/>
      <c r="BHC18" s="51"/>
      <c r="BHD18" s="51"/>
      <c r="BHE18" s="51"/>
      <c r="BHF18" s="51"/>
      <c r="BHG18" s="51"/>
      <c r="BHH18" s="51"/>
      <c r="BHI18" s="51"/>
      <c r="BHJ18" s="51"/>
      <c r="BHK18" s="51"/>
      <c r="BHL18" s="51"/>
      <c r="BHM18" s="51"/>
      <c r="BHN18" s="51"/>
      <c r="BHO18" s="51"/>
      <c r="BHP18" s="51"/>
      <c r="BHQ18" s="51"/>
      <c r="BHR18" s="51"/>
      <c r="BHS18" s="51"/>
      <c r="BHT18" s="51"/>
      <c r="BHU18" s="51"/>
      <c r="BHV18" s="51"/>
      <c r="BHW18" s="51"/>
      <c r="BHX18" s="51"/>
      <c r="BHY18" s="51"/>
      <c r="BHZ18" s="51"/>
      <c r="BIA18" s="51"/>
      <c r="BIB18" s="51"/>
      <c r="BIC18" s="51"/>
      <c r="BID18" s="51"/>
      <c r="BIE18" s="51"/>
      <c r="BIF18" s="51"/>
      <c r="BIG18" s="51"/>
      <c r="BIH18" s="51"/>
      <c r="BII18" s="51"/>
      <c r="BIJ18" s="51"/>
      <c r="BIK18" s="51"/>
      <c r="BIL18" s="51"/>
      <c r="BIM18" s="51"/>
      <c r="BIN18" s="51"/>
      <c r="BIO18" s="51"/>
      <c r="BIP18" s="51"/>
      <c r="BIQ18" s="51"/>
      <c r="BIR18" s="51"/>
      <c r="BIS18" s="51"/>
      <c r="BIT18" s="51"/>
      <c r="BIU18" s="51"/>
      <c r="BIV18" s="51"/>
      <c r="BIW18" s="51"/>
      <c r="BIX18" s="51"/>
      <c r="BIY18" s="51"/>
      <c r="BIZ18" s="51"/>
      <c r="BJA18" s="51"/>
      <c r="BJB18" s="51"/>
      <c r="BJC18" s="51"/>
      <c r="BJD18" s="51"/>
      <c r="BJE18" s="51"/>
      <c r="BJF18" s="51"/>
      <c r="BJG18" s="51"/>
      <c r="BJH18" s="51"/>
      <c r="BJI18" s="51"/>
      <c r="BJJ18" s="51"/>
      <c r="BJK18" s="51"/>
      <c r="BJL18" s="51"/>
      <c r="BJM18" s="51"/>
      <c r="BJN18" s="51"/>
      <c r="BJO18" s="51"/>
      <c r="BJP18" s="51"/>
      <c r="BJQ18" s="51"/>
      <c r="BJR18" s="51"/>
      <c r="BJS18" s="51"/>
      <c r="BJT18" s="51"/>
      <c r="BJU18" s="51"/>
      <c r="BJV18" s="51"/>
      <c r="BJW18" s="51"/>
      <c r="BJX18" s="51"/>
      <c r="BJY18" s="51"/>
      <c r="BJZ18" s="51"/>
      <c r="BKA18" s="51"/>
      <c r="BKB18" s="51"/>
      <c r="BKC18" s="51"/>
      <c r="BKD18" s="51"/>
      <c r="BKE18" s="51"/>
      <c r="BKF18" s="51"/>
      <c r="BKG18" s="51"/>
      <c r="BKH18" s="51"/>
      <c r="BKI18" s="51"/>
      <c r="BKJ18" s="51"/>
      <c r="BKK18" s="51"/>
      <c r="BKL18" s="51"/>
      <c r="BKM18" s="51"/>
      <c r="BKN18" s="51"/>
      <c r="BKO18" s="51"/>
      <c r="BKP18" s="51"/>
      <c r="BKQ18" s="51"/>
      <c r="BKR18" s="51"/>
      <c r="BKS18" s="51"/>
      <c r="BKT18" s="51"/>
      <c r="BKU18" s="51"/>
      <c r="BKV18" s="51"/>
      <c r="BKW18" s="51"/>
      <c r="BKX18" s="51"/>
      <c r="BKY18" s="51"/>
      <c r="BKZ18" s="51"/>
      <c r="BLA18" s="51"/>
      <c r="BLB18" s="51"/>
      <c r="BLC18" s="51"/>
      <c r="BLD18" s="51"/>
      <c r="BLE18" s="51"/>
      <c r="BLF18" s="51"/>
      <c r="BLG18" s="51"/>
      <c r="BLH18" s="51"/>
      <c r="BLI18" s="51"/>
      <c r="BLJ18" s="51"/>
      <c r="BLK18" s="51"/>
      <c r="BLL18" s="51"/>
      <c r="BLM18" s="51"/>
      <c r="BLN18" s="51"/>
      <c r="BLO18" s="51"/>
      <c r="BLP18" s="51"/>
      <c r="BLQ18" s="51"/>
      <c r="BLR18" s="51"/>
      <c r="BLS18" s="51"/>
      <c r="BLT18" s="51"/>
      <c r="BLU18" s="51"/>
      <c r="BLV18" s="51"/>
      <c r="BLW18" s="51"/>
      <c r="BLX18" s="51"/>
      <c r="BLY18" s="51"/>
      <c r="BLZ18" s="51"/>
      <c r="BMA18" s="51"/>
      <c r="BMB18" s="51"/>
      <c r="BMC18" s="51"/>
      <c r="BMD18" s="51"/>
      <c r="BME18" s="51"/>
      <c r="BMF18" s="51"/>
      <c r="BMG18" s="51"/>
      <c r="BMH18" s="51"/>
      <c r="BMI18" s="51"/>
      <c r="BMJ18" s="51"/>
      <c r="BMK18" s="51"/>
      <c r="BML18" s="51"/>
      <c r="BMM18" s="51"/>
      <c r="BMN18" s="51"/>
      <c r="BMO18" s="51"/>
      <c r="BMP18" s="51"/>
      <c r="BMQ18" s="51"/>
      <c r="BMR18" s="51"/>
      <c r="BMS18" s="51"/>
      <c r="BMT18" s="51"/>
      <c r="BMU18" s="51"/>
      <c r="BMV18" s="51"/>
      <c r="BMW18" s="51"/>
      <c r="BMX18" s="51"/>
      <c r="BMY18" s="51"/>
      <c r="BMZ18" s="51"/>
      <c r="BNA18" s="51"/>
      <c r="BNB18" s="51"/>
      <c r="BNC18" s="51"/>
      <c r="BND18" s="51"/>
      <c r="BNE18" s="51"/>
      <c r="BNF18" s="51"/>
      <c r="BNG18" s="51"/>
      <c r="BNH18" s="51"/>
      <c r="BNI18" s="51"/>
      <c r="BNJ18" s="51"/>
      <c r="BNK18" s="51"/>
      <c r="BNL18" s="51"/>
      <c r="BNM18" s="51"/>
      <c r="BNN18" s="51"/>
      <c r="BNO18" s="51"/>
      <c r="BNP18" s="51"/>
      <c r="BNQ18" s="51"/>
      <c r="BNR18" s="51"/>
      <c r="BNS18" s="51"/>
      <c r="BNT18" s="51"/>
      <c r="BNU18" s="51"/>
      <c r="BNV18" s="51"/>
      <c r="BNW18" s="51"/>
      <c r="BNX18" s="51"/>
      <c r="BNY18" s="51"/>
      <c r="BNZ18" s="51"/>
      <c r="BOA18" s="51"/>
      <c r="BOB18" s="51"/>
      <c r="BOC18" s="51"/>
      <c r="BOD18" s="51"/>
      <c r="BOE18" s="51"/>
      <c r="BOF18" s="51"/>
      <c r="BOG18" s="51"/>
      <c r="BOH18" s="51"/>
      <c r="BOI18" s="51"/>
      <c r="BOJ18" s="51"/>
      <c r="BOK18" s="51"/>
      <c r="BOL18" s="51"/>
      <c r="BOM18" s="51"/>
      <c r="BON18" s="51"/>
      <c r="BOO18" s="51"/>
      <c r="BOP18" s="51"/>
      <c r="BOQ18" s="51"/>
      <c r="BOR18" s="51"/>
      <c r="BOS18" s="51"/>
      <c r="BOT18" s="51"/>
      <c r="BOU18" s="51"/>
      <c r="BOV18" s="51"/>
      <c r="BOW18" s="51"/>
      <c r="BOX18" s="51"/>
      <c r="BOY18" s="51"/>
      <c r="BOZ18" s="51"/>
      <c r="BPA18" s="51"/>
      <c r="BPB18" s="51"/>
      <c r="BPC18" s="51"/>
      <c r="BPD18" s="51"/>
      <c r="BPE18" s="51"/>
      <c r="BPF18" s="51"/>
      <c r="BPG18" s="51"/>
      <c r="BPH18" s="51"/>
      <c r="BPI18" s="51"/>
      <c r="BPJ18" s="51"/>
      <c r="BPK18" s="51"/>
      <c r="BPL18" s="51"/>
      <c r="BPM18" s="51"/>
      <c r="BPN18" s="51"/>
      <c r="BPO18" s="51"/>
      <c r="BPP18" s="51"/>
      <c r="BPQ18" s="51"/>
      <c r="BPR18" s="51"/>
      <c r="BPS18" s="51"/>
      <c r="BPT18" s="51"/>
      <c r="BPU18" s="51"/>
      <c r="BPV18" s="51"/>
      <c r="BPW18" s="51"/>
      <c r="BPX18" s="51"/>
      <c r="BPY18" s="51"/>
      <c r="BPZ18" s="51"/>
      <c r="BQA18" s="51"/>
      <c r="BQB18" s="51"/>
      <c r="BQC18" s="51"/>
      <c r="BQD18" s="51"/>
      <c r="BQE18" s="51"/>
      <c r="BQF18" s="51"/>
      <c r="BQG18" s="51"/>
      <c r="BQH18" s="51"/>
      <c r="BQI18" s="51"/>
      <c r="BQJ18" s="51"/>
      <c r="BQK18" s="51"/>
      <c r="BQL18" s="51"/>
      <c r="BQM18" s="51"/>
      <c r="BQN18" s="51"/>
      <c r="BQO18" s="51"/>
      <c r="BQP18" s="51"/>
      <c r="BQQ18" s="51"/>
      <c r="BQR18" s="51"/>
      <c r="BQS18" s="51"/>
      <c r="BQT18" s="51"/>
      <c r="BQU18" s="51"/>
      <c r="BQV18" s="51"/>
      <c r="BQW18" s="51"/>
      <c r="BQX18" s="51"/>
      <c r="BQY18" s="51"/>
      <c r="BQZ18" s="51"/>
      <c r="BRA18" s="51"/>
      <c r="BRB18" s="51"/>
      <c r="BRC18" s="51"/>
      <c r="BRD18" s="51"/>
      <c r="BRE18" s="51"/>
      <c r="BRF18" s="51"/>
      <c r="BRG18" s="51"/>
      <c r="BRH18" s="51"/>
      <c r="BRI18" s="51"/>
      <c r="BRJ18" s="51"/>
      <c r="BRK18" s="51"/>
      <c r="BRL18" s="51"/>
      <c r="BRM18" s="51"/>
      <c r="BRN18" s="51"/>
      <c r="BRO18" s="51"/>
      <c r="BRP18" s="51"/>
      <c r="BRQ18" s="51"/>
      <c r="BRR18" s="51"/>
      <c r="BRS18" s="51"/>
      <c r="BRT18" s="51"/>
      <c r="BRU18" s="51"/>
      <c r="BRV18" s="51"/>
      <c r="BRW18" s="51"/>
      <c r="BRX18" s="51"/>
      <c r="BRY18" s="51"/>
      <c r="BRZ18" s="51"/>
      <c r="BSA18" s="51"/>
      <c r="BSB18" s="51"/>
      <c r="BSC18" s="51"/>
      <c r="BSD18" s="51"/>
      <c r="BSE18" s="51"/>
      <c r="BSF18" s="51"/>
      <c r="BSG18" s="51"/>
      <c r="BSH18" s="51"/>
      <c r="BSI18" s="51"/>
      <c r="BSJ18" s="51"/>
      <c r="BSK18" s="51"/>
      <c r="BSL18" s="51"/>
      <c r="BSM18" s="51"/>
      <c r="BSN18" s="51"/>
      <c r="BSO18" s="51"/>
      <c r="BSP18" s="51"/>
      <c r="BSQ18" s="51"/>
      <c r="BSR18" s="51"/>
      <c r="BSS18" s="51"/>
      <c r="BST18" s="51"/>
      <c r="BSU18" s="51"/>
      <c r="BSV18" s="51"/>
      <c r="BSW18" s="51"/>
      <c r="BSX18" s="51"/>
      <c r="BSY18" s="51"/>
      <c r="BSZ18" s="51"/>
      <c r="BTA18" s="51"/>
      <c r="BTB18" s="51"/>
      <c r="BTC18" s="51"/>
      <c r="BTD18" s="51"/>
      <c r="BTE18" s="51"/>
      <c r="BTF18" s="51"/>
      <c r="BTG18" s="51"/>
      <c r="BTH18" s="51"/>
      <c r="BTI18" s="51"/>
      <c r="BTJ18" s="51"/>
      <c r="BTK18" s="51"/>
      <c r="BTL18" s="51"/>
      <c r="BTM18" s="51"/>
      <c r="BTN18" s="51"/>
      <c r="BTO18" s="51"/>
      <c r="BTP18" s="51"/>
      <c r="BTQ18" s="51"/>
      <c r="BTR18" s="51"/>
      <c r="BTS18" s="51"/>
      <c r="BTT18" s="51"/>
      <c r="BTU18" s="51"/>
      <c r="BTV18" s="51"/>
      <c r="BTW18" s="51"/>
      <c r="BTX18" s="51"/>
      <c r="BTY18" s="51"/>
      <c r="BTZ18" s="51"/>
      <c r="BUA18" s="51"/>
      <c r="BUB18" s="51"/>
      <c r="BUC18" s="51"/>
      <c r="BUD18" s="51"/>
      <c r="BUE18" s="51"/>
      <c r="BUF18" s="51"/>
      <c r="BUG18" s="51"/>
      <c r="BUH18" s="51"/>
      <c r="BUI18" s="51"/>
      <c r="BUJ18" s="51"/>
      <c r="BUK18" s="51"/>
      <c r="BUL18" s="51"/>
      <c r="BUM18" s="51"/>
      <c r="BUN18" s="51"/>
      <c r="BUO18" s="51"/>
      <c r="BUP18" s="51"/>
      <c r="BUQ18" s="51"/>
      <c r="BUR18" s="51"/>
      <c r="BUS18" s="51"/>
      <c r="BUT18" s="51"/>
      <c r="BUU18" s="51"/>
      <c r="BUV18" s="51"/>
      <c r="BUW18" s="51"/>
      <c r="BUX18" s="51"/>
      <c r="BUY18" s="51"/>
      <c r="BUZ18" s="51"/>
      <c r="BVA18" s="51"/>
      <c r="BVB18" s="51"/>
      <c r="BVC18" s="51"/>
      <c r="BVD18" s="51"/>
      <c r="BVE18" s="51"/>
      <c r="BVF18" s="51"/>
      <c r="BVG18" s="51"/>
      <c r="BVH18" s="51"/>
      <c r="BVI18" s="51"/>
      <c r="BVJ18" s="51"/>
      <c r="BVK18" s="51"/>
      <c r="BVL18" s="51"/>
      <c r="BVM18" s="51"/>
      <c r="BVN18" s="51"/>
      <c r="BVO18" s="51"/>
      <c r="BVP18" s="51"/>
      <c r="BVQ18" s="51"/>
      <c r="BVR18" s="51"/>
      <c r="BVS18" s="51"/>
      <c r="BVT18" s="51"/>
      <c r="BVU18" s="51"/>
      <c r="BVV18" s="51"/>
      <c r="BVW18" s="51"/>
      <c r="BVX18" s="51"/>
      <c r="BVY18" s="51"/>
      <c r="BVZ18" s="51"/>
      <c r="BWA18" s="51"/>
      <c r="BWB18" s="51"/>
      <c r="BWC18" s="51"/>
      <c r="BWD18" s="51"/>
      <c r="BWE18" s="51"/>
      <c r="BWF18" s="51"/>
      <c r="BWG18" s="51"/>
      <c r="BWH18" s="51"/>
      <c r="BWI18" s="51"/>
      <c r="BWJ18" s="51"/>
      <c r="BWK18" s="51"/>
      <c r="BWL18" s="51"/>
      <c r="BWM18" s="51"/>
      <c r="BWN18" s="51"/>
      <c r="BWO18" s="51"/>
      <c r="BWP18" s="51"/>
      <c r="BWQ18" s="51"/>
      <c r="BWR18" s="51"/>
      <c r="BWS18" s="51"/>
      <c r="BWT18" s="51"/>
      <c r="BWU18" s="51"/>
      <c r="BWV18" s="51"/>
      <c r="BWW18" s="51"/>
      <c r="BWX18" s="51"/>
      <c r="BWY18" s="51"/>
      <c r="BWZ18" s="51"/>
      <c r="BXA18" s="51"/>
      <c r="BXB18" s="51"/>
      <c r="BXC18" s="51"/>
      <c r="BXD18" s="51"/>
      <c r="BXE18" s="51"/>
      <c r="BXF18" s="51"/>
      <c r="BXG18" s="51"/>
      <c r="BXH18" s="51"/>
      <c r="BXI18" s="51"/>
      <c r="BXJ18" s="51"/>
      <c r="BXK18" s="51"/>
      <c r="BXL18" s="51"/>
      <c r="BXM18" s="51"/>
      <c r="BXN18" s="51"/>
      <c r="BXO18" s="51"/>
      <c r="BXP18" s="51"/>
      <c r="BXQ18" s="51"/>
      <c r="BXR18" s="51"/>
      <c r="BXS18" s="51"/>
      <c r="BXT18" s="51"/>
      <c r="BXU18" s="51"/>
      <c r="BXV18" s="51"/>
      <c r="BXW18" s="51"/>
      <c r="BXX18" s="51"/>
      <c r="BXY18" s="51"/>
      <c r="BXZ18" s="51"/>
      <c r="BYA18" s="51"/>
      <c r="BYB18" s="51"/>
      <c r="BYC18" s="51"/>
      <c r="BYD18" s="51"/>
      <c r="BYE18" s="51"/>
      <c r="BYF18" s="51"/>
      <c r="BYG18" s="51"/>
      <c r="BYH18" s="51"/>
      <c r="BYI18" s="51"/>
      <c r="BYJ18" s="51"/>
      <c r="BYK18" s="51"/>
      <c r="BYL18" s="51"/>
      <c r="BYM18" s="51"/>
      <c r="BYN18" s="51"/>
      <c r="BYO18" s="51"/>
      <c r="BYP18" s="51"/>
      <c r="BYQ18" s="51"/>
      <c r="BYR18" s="51"/>
      <c r="BYS18" s="51"/>
      <c r="BYT18" s="51"/>
      <c r="BYU18" s="51"/>
      <c r="BYV18" s="51"/>
      <c r="BYW18" s="51"/>
      <c r="BYX18" s="51"/>
      <c r="BYY18" s="51"/>
      <c r="BYZ18" s="51"/>
      <c r="BZA18" s="51"/>
      <c r="BZB18" s="51"/>
      <c r="BZC18" s="51"/>
      <c r="BZD18" s="51"/>
      <c r="BZE18" s="51"/>
      <c r="BZF18" s="51"/>
      <c r="BZG18" s="51"/>
      <c r="BZH18" s="51"/>
      <c r="BZI18" s="51"/>
      <c r="BZJ18" s="51"/>
      <c r="BZK18" s="51"/>
      <c r="BZL18" s="51"/>
      <c r="BZM18" s="51"/>
      <c r="BZN18" s="51"/>
      <c r="BZO18" s="51"/>
      <c r="BZP18" s="51"/>
      <c r="BZQ18" s="51"/>
      <c r="BZR18" s="51"/>
      <c r="BZS18" s="51"/>
      <c r="BZT18" s="51"/>
      <c r="BZU18" s="51"/>
      <c r="BZV18" s="51"/>
      <c r="BZW18" s="51"/>
      <c r="BZX18" s="51"/>
      <c r="BZY18" s="51"/>
      <c r="BZZ18" s="51"/>
      <c r="CAA18" s="51"/>
      <c r="CAB18" s="51"/>
      <c r="CAC18" s="51"/>
      <c r="CAD18" s="51"/>
      <c r="CAE18" s="51"/>
      <c r="CAF18" s="51"/>
      <c r="CAG18" s="51"/>
      <c r="CAH18" s="51"/>
      <c r="CAI18" s="51"/>
      <c r="CAJ18" s="51"/>
      <c r="CAK18" s="51"/>
      <c r="CAL18" s="51"/>
      <c r="CAM18" s="51"/>
      <c r="CAN18" s="51"/>
      <c r="CAO18" s="51"/>
      <c r="CAP18" s="51"/>
      <c r="CAQ18" s="51"/>
      <c r="CAR18" s="51"/>
      <c r="CAS18" s="51"/>
      <c r="CAT18" s="51"/>
      <c r="CAU18" s="51"/>
      <c r="CAV18" s="51"/>
      <c r="CAW18" s="51"/>
      <c r="CAX18" s="51"/>
      <c r="CAY18" s="51"/>
      <c r="CAZ18" s="51"/>
      <c r="CBA18" s="51"/>
      <c r="CBB18" s="51"/>
      <c r="CBC18" s="51"/>
      <c r="CBD18" s="51"/>
      <c r="CBE18" s="51"/>
      <c r="CBF18" s="51"/>
      <c r="CBG18" s="51"/>
      <c r="CBH18" s="51"/>
      <c r="CBI18" s="51"/>
      <c r="CBJ18" s="51"/>
      <c r="CBK18" s="51"/>
      <c r="CBL18" s="51"/>
      <c r="CBM18" s="51"/>
      <c r="CBN18" s="51"/>
      <c r="CBO18" s="51"/>
      <c r="CBP18" s="51"/>
      <c r="CBQ18" s="51"/>
      <c r="CBR18" s="51"/>
      <c r="CBS18" s="51"/>
      <c r="CBT18" s="51"/>
      <c r="CBU18" s="51"/>
      <c r="CBV18" s="51"/>
      <c r="CBW18" s="51"/>
      <c r="CBX18" s="51"/>
      <c r="CBY18" s="51"/>
      <c r="CBZ18" s="51"/>
      <c r="CCA18" s="51"/>
      <c r="CCB18" s="51"/>
      <c r="CCC18" s="51"/>
      <c r="CCD18" s="51"/>
      <c r="CCE18" s="51"/>
      <c r="CCF18" s="51"/>
      <c r="CCG18" s="51"/>
      <c r="CCH18" s="51"/>
      <c r="CCI18" s="51"/>
      <c r="CCJ18" s="51"/>
      <c r="CCK18" s="51"/>
      <c r="CCL18" s="51"/>
      <c r="CCM18" s="51"/>
      <c r="CCN18" s="51"/>
      <c r="CCO18" s="51"/>
      <c r="CCP18" s="51"/>
      <c r="CCQ18" s="51"/>
      <c r="CCR18" s="51"/>
      <c r="CCS18" s="51"/>
      <c r="CCT18" s="51"/>
      <c r="CCU18" s="51"/>
      <c r="CCV18" s="51"/>
      <c r="CCW18" s="51"/>
      <c r="CCX18" s="51"/>
      <c r="CCY18" s="51"/>
      <c r="CCZ18" s="51"/>
      <c r="CDA18" s="51"/>
      <c r="CDB18" s="51"/>
      <c r="CDC18" s="51"/>
      <c r="CDD18" s="51"/>
      <c r="CDE18" s="51"/>
      <c r="CDF18" s="51"/>
      <c r="CDG18" s="51"/>
      <c r="CDH18" s="51"/>
      <c r="CDI18" s="51"/>
      <c r="CDJ18" s="51"/>
      <c r="CDK18" s="51"/>
      <c r="CDL18" s="51"/>
      <c r="CDM18" s="51"/>
      <c r="CDN18" s="51"/>
      <c r="CDO18" s="51"/>
      <c r="CDP18" s="51"/>
      <c r="CDQ18" s="51"/>
      <c r="CDR18" s="51"/>
      <c r="CDS18" s="51"/>
      <c r="CDT18" s="51"/>
      <c r="CDU18" s="51"/>
      <c r="CDV18" s="51"/>
      <c r="CDW18" s="51"/>
      <c r="CDX18" s="51"/>
      <c r="CDY18" s="51"/>
      <c r="CDZ18" s="51"/>
      <c r="CEA18" s="51"/>
      <c r="CEB18" s="51"/>
      <c r="CEC18" s="51"/>
      <c r="CED18" s="51"/>
      <c r="CEE18" s="51"/>
      <c r="CEF18" s="51"/>
      <c r="CEG18" s="51"/>
      <c r="CEH18" s="51"/>
      <c r="CEI18" s="51"/>
      <c r="CEJ18" s="51"/>
      <c r="CEK18" s="51"/>
      <c r="CEL18" s="51"/>
      <c r="CEM18" s="51"/>
      <c r="CEN18" s="51"/>
      <c r="CEO18" s="51"/>
      <c r="CEP18" s="51"/>
      <c r="CEQ18" s="51"/>
      <c r="CER18" s="51"/>
      <c r="CES18" s="51"/>
      <c r="CET18" s="51"/>
      <c r="CEU18" s="51"/>
      <c r="CEV18" s="51"/>
      <c r="CEW18" s="51"/>
      <c r="CEX18" s="51"/>
      <c r="CEY18" s="51"/>
      <c r="CEZ18" s="51"/>
      <c r="CFA18" s="51"/>
      <c r="CFB18" s="51"/>
      <c r="CFC18" s="51"/>
      <c r="CFD18" s="51"/>
      <c r="CFE18" s="51"/>
      <c r="CFF18" s="51"/>
      <c r="CFG18" s="51"/>
      <c r="CFH18" s="51"/>
      <c r="CFI18" s="51"/>
      <c r="CFJ18" s="51"/>
      <c r="CFK18" s="51"/>
      <c r="CFL18" s="51"/>
      <c r="CFM18" s="51"/>
      <c r="CFN18" s="51"/>
      <c r="CFO18" s="51"/>
      <c r="CFP18" s="51"/>
      <c r="CFQ18" s="51"/>
      <c r="CFR18" s="51"/>
      <c r="CFS18" s="51"/>
      <c r="CFT18" s="51"/>
      <c r="CFU18" s="51"/>
      <c r="CFV18" s="51"/>
      <c r="CFW18" s="51"/>
      <c r="CFX18" s="51"/>
      <c r="CFY18" s="51"/>
      <c r="CFZ18" s="51"/>
      <c r="CGA18" s="51"/>
      <c r="CGB18" s="51"/>
      <c r="CGC18" s="51"/>
      <c r="CGD18" s="51"/>
      <c r="CGE18" s="51"/>
      <c r="CGF18" s="51"/>
      <c r="CGG18" s="51"/>
      <c r="CGH18" s="51"/>
      <c r="CGI18" s="51"/>
      <c r="CGJ18" s="51"/>
      <c r="CGK18" s="51"/>
      <c r="CGL18" s="51"/>
      <c r="CGM18" s="51"/>
      <c r="CGN18" s="51"/>
      <c r="CGO18" s="51"/>
      <c r="CGP18" s="51"/>
      <c r="CGQ18" s="51"/>
      <c r="CGR18" s="51"/>
      <c r="CGS18" s="51"/>
      <c r="CGT18" s="51"/>
      <c r="CGU18" s="51"/>
      <c r="CGV18" s="51"/>
      <c r="CGW18" s="51"/>
      <c r="CGX18" s="51"/>
      <c r="CGY18" s="51"/>
      <c r="CGZ18" s="51"/>
      <c r="CHA18" s="51"/>
      <c r="CHB18" s="51"/>
      <c r="CHC18" s="51"/>
      <c r="CHD18" s="51"/>
      <c r="CHE18" s="51"/>
      <c r="CHF18" s="51"/>
      <c r="CHG18" s="51"/>
      <c r="CHH18" s="51"/>
      <c r="CHI18" s="51"/>
      <c r="CHJ18" s="51"/>
      <c r="CHK18" s="51"/>
      <c r="CHL18" s="51"/>
      <c r="CHM18" s="51"/>
      <c r="CHN18" s="51"/>
      <c r="CHO18" s="51"/>
      <c r="CHP18" s="51"/>
      <c r="CHQ18" s="51"/>
      <c r="CHR18" s="51"/>
      <c r="CHS18" s="51"/>
      <c r="CHT18" s="51"/>
      <c r="CHU18" s="51"/>
      <c r="CHV18" s="51"/>
      <c r="CHW18" s="51"/>
      <c r="CHX18" s="51"/>
      <c r="CHY18" s="51"/>
      <c r="CHZ18" s="51"/>
      <c r="CIA18" s="51"/>
      <c r="CIB18" s="51"/>
      <c r="CIC18" s="51"/>
      <c r="CID18" s="51"/>
      <c r="CIE18" s="51"/>
      <c r="CIF18" s="51"/>
      <c r="CIG18" s="51"/>
      <c r="CIH18" s="51"/>
      <c r="CII18" s="51"/>
      <c r="CIJ18" s="51"/>
      <c r="CIK18" s="51"/>
      <c r="CIL18" s="51"/>
      <c r="CIM18" s="51"/>
      <c r="CIN18" s="51"/>
      <c r="CIO18" s="51"/>
      <c r="CIP18" s="51"/>
      <c r="CIQ18" s="51"/>
      <c r="CIR18" s="51"/>
      <c r="CIS18" s="51"/>
      <c r="CIT18" s="51"/>
      <c r="CIU18" s="51"/>
      <c r="CIV18" s="51"/>
      <c r="CIW18" s="51"/>
      <c r="CIX18" s="51"/>
      <c r="CIY18" s="51"/>
      <c r="CIZ18" s="51"/>
      <c r="CJA18" s="51"/>
      <c r="CJB18" s="51"/>
      <c r="CJC18" s="51"/>
      <c r="CJD18" s="51"/>
      <c r="CJE18" s="51"/>
      <c r="CJF18" s="51"/>
      <c r="CJG18" s="51"/>
      <c r="CJH18" s="51"/>
      <c r="CJI18" s="51"/>
      <c r="CJJ18" s="51"/>
      <c r="CJK18" s="51"/>
      <c r="CJL18" s="51"/>
      <c r="CJM18" s="51"/>
      <c r="CJN18" s="51"/>
      <c r="CJO18" s="51"/>
      <c r="CJP18" s="51"/>
      <c r="CJQ18" s="51"/>
      <c r="CJR18" s="51"/>
      <c r="CJS18" s="51"/>
      <c r="CJT18" s="51"/>
      <c r="CJU18" s="51"/>
      <c r="CJV18" s="51"/>
      <c r="CJW18" s="51"/>
      <c r="CJX18" s="51"/>
      <c r="CJY18" s="51"/>
      <c r="CJZ18" s="51"/>
      <c r="CKA18" s="51"/>
      <c r="CKB18" s="51"/>
      <c r="CKC18" s="51"/>
      <c r="CKD18" s="51"/>
      <c r="CKE18" s="51"/>
      <c r="CKF18" s="51"/>
      <c r="CKG18" s="51"/>
      <c r="CKH18" s="51"/>
      <c r="CKI18" s="51"/>
      <c r="CKJ18" s="51"/>
      <c r="CKK18" s="51"/>
      <c r="CKL18" s="51"/>
      <c r="CKM18" s="51"/>
      <c r="CKN18" s="51"/>
      <c r="CKO18" s="51"/>
      <c r="CKP18" s="51"/>
      <c r="CKQ18" s="51"/>
      <c r="CKR18" s="51"/>
      <c r="CKS18" s="51"/>
      <c r="CKT18" s="51"/>
      <c r="CKU18" s="51"/>
      <c r="CKV18" s="51"/>
      <c r="CKW18" s="51"/>
      <c r="CKX18" s="51"/>
      <c r="CKY18" s="51"/>
      <c r="CKZ18" s="51"/>
      <c r="CLA18" s="51"/>
      <c r="CLB18" s="51"/>
      <c r="CLC18" s="51"/>
      <c r="CLD18" s="51"/>
      <c r="CLE18" s="51"/>
      <c r="CLF18" s="51"/>
      <c r="CLG18" s="51"/>
      <c r="CLH18" s="51"/>
      <c r="CLI18" s="51"/>
      <c r="CLJ18" s="51"/>
      <c r="CLK18" s="51"/>
      <c r="CLL18" s="51"/>
      <c r="CLM18" s="51"/>
      <c r="CLN18" s="51"/>
      <c r="CLO18" s="51"/>
      <c r="CLP18" s="51"/>
      <c r="CLQ18" s="51"/>
      <c r="CLR18" s="51"/>
      <c r="CLS18" s="51"/>
      <c r="CLT18" s="51"/>
      <c r="CLU18" s="51"/>
      <c r="CLV18" s="51"/>
      <c r="CLW18" s="51"/>
      <c r="CLX18" s="51"/>
      <c r="CLY18" s="51"/>
      <c r="CLZ18" s="51"/>
      <c r="CMA18" s="51"/>
      <c r="CMB18" s="51"/>
      <c r="CMC18" s="51"/>
      <c r="CMD18" s="51"/>
      <c r="CME18" s="51"/>
      <c r="CMF18" s="51"/>
      <c r="CMG18" s="51"/>
      <c r="CMH18" s="51"/>
      <c r="CMI18" s="51"/>
      <c r="CMJ18" s="51"/>
      <c r="CMK18" s="51"/>
      <c r="CML18" s="51"/>
      <c r="CMM18" s="51"/>
      <c r="CMN18" s="51"/>
      <c r="CMO18" s="51"/>
      <c r="CMP18" s="51"/>
      <c r="CMQ18" s="51"/>
      <c r="CMR18" s="51"/>
      <c r="CMS18" s="51"/>
      <c r="CMT18" s="51"/>
      <c r="CMU18" s="51"/>
      <c r="CMV18" s="51"/>
      <c r="CMW18" s="51"/>
      <c r="CMX18" s="51"/>
      <c r="CMY18" s="51"/>
      <c r="CMZ18" s="51"/>
      <c r="CNA18" s="51"/>
      <c r="CNB18" s="51"/>
      <c r="CNC18" s="51"/>
      <c r="CND18" s="51"/>
      <c r="CNE18" s="51"/>
      <c r="CNF18" s="51"/>
      <c r="CNG18" s="51"/>
      <c r="CNH18" s="51"/>
      <c r="CNI18" s="51"/>
      <c r="CNJ18" s="51"/>
      <c r="CNK18" s="51"/>
      <c r="CNL18" s="51"/>
      <c r="CNM18" s="51"/>
      <c r="CNN18" s="51"/>
      <c r="CNO18" s="51"/>
      <c r="CNP18" s="51"/>
      <c r="CNQ18" s="51"/>
      <c r="CNR18" s="51"/>
      <c r="CNS18" s="51"/>
      <c r="CNT18" s="51"/>
      <c r="CNU18" s="51"/>
      <c r="CNV18" s="51"/>
      <c r="CNW18" s="51"/>
      <c r="CNX18" s="51"/>
      <c r="CNY18" s="51"/>
      <c r="CNZ18" s="51"/>
      <c r="COA18" s="51"/>
      <c r="COB18" s="51"/>
      <c r="COC18" s="51"/>
      <c r="COD18" s="51"/>
      <c r="COE18" s="51"/>
      <c r="COF18" s="51"/>
      <c r="COG18" s="51"/>
      <c r="COH18" s="51"/>
      <c r="COI18" s="51"/>
      <c r="COJ18" s="51"/>
      <c r="COK18" s="51"/>
      <c r="COL18" s="51"/>
      <c r="COM18" s="51"/>
      <c r="CON18" s="51"/>
      <c r="COO18" s="51"/>
      <c r="COP18" s="51"/>
      <c r="COQ18" s="51"/>
      <c r="COR18" s="51"/>
      <c r="COS18" s="51"/>
      <c r="COT18" s="51"/>
      <c r="COU18" s="51"/>
      <c r="COV18" s="51"/>
      <c r="COW18" s="51"/>
      <c r="COX18" s="51"/>
      <c r="COY18" s="51"/>
      <c r="COZ18" s="51"/>
      <c r="CPA18" s="51"/>
      <c r="CPB18" s="51"/>
      <c r="CPC18" s="51"/>
      <c r="CPD18" s="51"/>
      <c r="CPE18" s="51"/>
      <c r="CPF18" s="51"/>
      <c r="CPG18" s="51"/>
      <c r="CPH18" s="51"/>
      <c r="CPI18" s="51"/>
      <c r="CPJ18" s="51"/>
      <c r="CPK18" s="51"/>
      <c r="CPL18" s="51"/>
      <c r="CPM18" s="51"/>
      <c r="CPN18" s="51"/>
      <c r="CPO18" s="51"/>
      <c r="CPP18" s="51"/>
      <c r="CPQ18" s="51"/>
      <c r="CPR18" s="51"/>
      <c r="CPS18" s="51"/>
      <c r="CPT18" s="51"/>
      <c r="CPU18" s="51"/>
      <c r="CPV18" s="51"/>
      <c r="CPW18" s="51"/>
      <c r="CPX18" s="51"/>
      <c r="CPY18" s="51"/>
      <c r="CPZ18" s="51"/>
      <c r="CQA18" s="51"/>
      <c r="CQB18" s="51"/>
      <c r="CQC18" s="51"/>
      <c r="CQD18" s="51"/>
      <c r="CQE18" s="51"/>
      <c r="CQF18" s="51"/>
      <c r="CQG18" s="51"/>
      <c r="CQH18" s="51"/>
      <c r="CQI18" s="51"/>
      <c r="CQJ18" s="51"/>
      <c r="CQK18" s="51"/>
      <c r="CQL18" s="51"/>
      <c r="CQM18" s="51"/>
      <c r="CQN18" s="51"/>
      <c r="CQO18" s="51"/>
      <c r="CQP18" s="51"/>
      <c r="CQQ18" s="51"/>
      <c r="CQR18" s="51"/>
      <c r="CQS18" s="51"/>
      <c r="CQT18" s="51"/>
      <c r="CQU18" s="51"/>
      <c r="CQV18" s="51"/>
      <c r="CQW18" s="51"/>
      <c r="CQX18" s="51"/>
      <c r="CQY18" s="51"/>
      <c r="CQZ18" s="51"/>
      <c r="CRA18" s="51"/>
      <c r="CRB18" s="51"/>
      <c r="CRC18" s="51"/>
      <c r="CRD18" s="51"/>
      <c r="CRE18" s="51"/>
      <c r="CRF18" s="51"/>
      <c r="CRG18" s="51"/>
      <c r="CRH18" s="51"/>
      <c r="CRI18" s="51"/>
      <c r="CRJ18" s="51"/>
      <c r="CRK18" s="51"/>
      <c r="CRL18" s="51"/>
      <c r="CRM18" s="51"/>
      <c r="CRN18" s="51"/>
      <c r="CRO18" s="51"/>
      <c r="CRP18" s="51"/>
      <c r="CRQ18" s="51"/>
      <c r="CRR18" s="51"/>
      <c r="CRS18" s="51"/>
      <c r="CRT18" s="51"/>
      <c r="CRU18" s="51"/>
      <c r="CRV18" s="51"/>
      <c r="CRW18" s="51"/>
      <c r="CRX18" s="51"/>
      <c r="CRY18" s="51"/>
      <c r="CRZ18" s="51"/>
      <c r="CSA18" s="51"/>
      <c r="CSB18" s="51"/>
      <c r="CSC18" s="51"/>
      <c r="CSD18" s="51"/>
      <c r="CSE18" s="51"/>
      <c r="CSF18" s="51"/>
      <c r="CSG18" s="51"/>
      <c r="CSH18" s="51"/>
      <c r="CSI18" s="51"/>
      <c r="CSJ18" s="51"/>
      <c r="CSK18" s="51"/>
      <c r="CSL18" s="51"/>
      <c r="CSM18" s="51"/>
      <c r="CSN18" s="51"/>
      <c r="CSO18" s="51"/>
      <c r="CSP18" s="51"/>
      <c r="CSQ18" s="51"/>
      <c r="CSR18" s="51"/>
      <c r="CSS18" s="51"/>
      <c r="CST18" s="51"/>
      <c r="CSU18" s="51"/>
      <c r="CSV18" s="51"/>
      <c r="CSW18" s="51"/>
      <c r="CSX18" s="51"/>
      <c r="CSY18" s="51"/>
      <c r="CSZ18" s="51"/>
      <c r="CTA18" s="51"/>
      <c r="CTB18" s="51"/>
      <c r="CTC18" s="51"/>
      <c r="CTD18" s="51"/>
      <c r="CTE18" s="51"/>
      <c r="CTF18" s="51"/>
      <c r="CTG18" s="51"/>
      <c r="CTH18" s="51"/>
      <c r="CTI18" s="51"/>
      <c r="CTJ18" s="51"/>
      <c r="CTK18" s="51"/>
      <c r="CTL18" s="51"/>
      <c r="CTM18" s="51"/>
      <c r="CTN18" s="51"/>
      <c r="CTO18" s="51"/>
      <c r="CTP18" s="51"/>
      <c r="CTQ18" s="51"/>
      <c r="CTR18" s="51"/>
      <c r="CTS18" s="51"/>
      <c r="CTT18" s="51"/>
      <c r="CTU18" s="51"/>
      <c r="CTV18" s="51"/>
      <c r="CTW18" s="51"/>
      <c r="CTX18" s="51"/>
      <c r="CTY18" s="51"/>
      <c r="CTZ18" s="51"/>
      <c r="CUA18" s="51"/>
      <c r="CUB18" s="51"/>
      <c r="CUC18" s="51"/>
      <c r="CUD18" s="51"/>
      <c r="CUE18" s="51"/>
      <c r="CUF18" s="51"/>
      <c r="CUG18" s="51"/>
      <c r="CUH18" s="51"/>
      <c r="CUI18" s="51"/>
      <c r="CUJ18" s="51"/>
      <c r="CUK18" s="51"/>
      <c r="CUL18" s="51"/>
      <c r="CUM18" s="51"/>
      <c r="CUN18" s="51"/>
      <c r="CUO18" s="51"/>
      <c r="CUP18" s="51"/>
      <c r="CUQ18" s="51"/>
      <c r="CUR18" s="51"/>
      <c r="CUS18" s="51"/>
      <c r="CUT18" s="51"/>
      <c r="CUU18" s="51"/>
      <c r="CUV18" s="51"/>
      <c r="CUW18" s="51"/>
      <c r="CUX18" s="51"/>
      <c r="CUY18" s="51"/>
      <c r="CUZ18" s="51"/>
      <c r="CVA18" s="51"/>
      <c r="CVB18" s="51"/>
      <c r="CVC18" s="51"/>
      <c r="CVD18" s="51"/>
      <c r="CVE18" s="51"/>
      <c r="CVF18" s="51"/>
      <c r="CVG18" s="51"/>
      <c r="CVH18" s="51"/>
      <c r="CVI18" s="51"/>
      <c r="CVJ18" s="51"/>
      <c r="CVK18" s="51"/>
      <c r="CVL18" s="51"/>
      <c r="CVM18" s="51"/>
      <c r="CVN18" s="51"/>
      <c r="CVO18" s="51"/>
      <c r="CVP18" s="51"/>
      <c r="CVQ18" s="51"/>
      <c r="CVR18" s="51"/>
      <c r="CVS18" s="51"/>
      <c r="CVT18" s="51"/>
      <c r="CVU18" s="51"/>
      <c r="CVV18" s="51"/>
      <c r="CVW18" s="51"/>
      <c r="CVX18" s="51"/>
      <c r="CVY18" s="51"/>
      <c r="CVZ18" s="51"/>
      <c r="CWA18" s="51"/>
      <c r="CWB18" s="51"/>
      <c r="CWC18" s="51"/>
      <c r="CWD18" s="51"/>
      <c r="CWE18" s="51"/>
      <c r="CWF18" s="51"/>
      <c r="CWG18" s="51"/>
      <c r="CWH18" s="51"/>
      <c r="CWI18" s="51"/>
      <c r="CWJ18" s="51"/>
      <c r="CWK18" s="51"/>
      <c r="CWL18" s="51"/>
      <c r="CWM18" s="51"/>
      <c r="CWN18" s="51"/>
      <c r="CWO18" s="51"/>
      <c r="CWP18" s="51"/>
      <c r="CWQ18" s="51"/>
      <c r="CWR18" s="51"/>
      <c r="CWS18" s="51"/>
      <c r="CWT18" s="51"/>
      <c r="CWU18" s="51"/>
      <c r="CWV18" s="51"/>
      <c r="CWW18" s="51"/>
      <c r="CWX18" s="51"/>
      <c r="CWY18" s="51"/>
      <c r="CWZ18" s="51"/>
      <c r="CXA18" s="51"/>
      <c r="CXB18" s="51"/>
      <c r="CXC18" s="51"/>
      <c r="CXD18" s="51"/>
      <c r="CXE18" s="51"/>
      <c r="CXF18" s="51"/>
      <c r="CXG18" s="51"/>
      <c r="CXH18" s="51"/>
      <c r="CXI18" s="51"/>
      <c r="CXJ18" s="51"/>
      <c r="CXK18" s="51"/>
      <c r="CXL18" s="51"/>
      <c r="CXM18" s="51"/>
      <c r="CXN18" s="51"/>
      <c r="CXO18" s="51"/>
      <c r="CXP18" s="51"/>
      <c r="CXQ18" s="51"/>
      <c r="CXR18" s="51"/>
      <c r="CXS18" s="51"/>
      <c r="CXT18" s="51"/>
      <c r="CXU18" s="51"/>
      <c r="CXV18" s="51"/>
      <c r="CXW18" s="51"/>
      <c r="CXX18" s="51"/>
      <c r="CXY18" s="51"/>
      <c r="CXZ18" s="51"/>
      <c r="CYA18" s="51"/>
      <c r="CYB18" s="51"/>
      <c r="CYC18" s="51"/>
      <c r="CYD18" s="51"/>
      <c r="CYE18" s="51"/>
      <c r="CYF18" s="51"/>
      <c r="CYG18" s="51"/>
      <c r="CYH18" s="51"/>
      <c r="CYI18" s="51"/>
      <c r="CYJ18" s="51"/>
      <c r="CYK18" s="51"/>
      <c r="CYL18" s="51"/>
      <c r="CYM18" s="51"/>
      <c r="CYN18" s="51"/>
      <c r="CYO18" s="51"/>
      <c r="CYP18" s="51"/>
      <c r="CYQ18" s="51"/>
      <c r="CYR18" s="51"/>
      <c r="CYS18" s="51"/>
      <c r="CYT18" s="51"/>
      <c r="CYU18" s="51"/>
      <c r="CYV18" s="51"/>
      <c r="CYW18" s="51"/>
      <c r="CYX18" s="51"/>
      <c r="CYY18" s="51"/>
      <c r="CYZ18" s="51"/>
      <c r="CZA18" s="51"/>
      <c r="CZB18" s="51"/>
      <c r="CZC18" s="51"/>
      <c r="CZD18" s="51"/>
      <c r="CZE18" s="51"/>
      <c r="CZF18" s="51"/>
      <c r="CZG18" s="51"/>
      <c r="CZH18" s="51"/>
      <c r="CZI18" s="51"/>
      <c r="CZJ18" s="51"/>
      <c r="CZK18" s="51"/>
      <c r="CZL18" s="51"/>
      <c r="CZM18" s="51"/>
      <c r="CZN18" s="51"/>
      <c r="CZO18" s="51"/>
      <c r="CZP18" s="51"/>
      <c r="CZQ18" s="51"/>
      <c r="CZR18" s="51"/>
      <c r="CZS18" s="51"/>
      <c r="CZT18" s="51"/>
      <c r="CZU18" s="51"/>
      <c r="CZV18" s="51"/>
      <c r="CZW18" s="51"/>
      <c r="CZX18" s="51"/>
      <c r="CZY18" s="51"/>
      <c r="CZZ18" s="51"/>
      <c r="DAA18" s="51"/>
      <c r="DAB18" s="51"/>
      <c r="DAC18" s="51"/>
      <c r="DAD18" s="51"/>
      <c r="DAE18" s="51"/>
      <c r="DAF18" s="51"/>
      <c r="DAG18" s="51"/>
      <c r="DAH18" s="51"/>
      <c r="DAI18" s="51"/>
      <c r="DAJ18" s="51"/>
      <c r="DAK18" s="51"/>
      <c r="DAL18" s="51"/>
      <c r="DAM18" s="51"/>
      <c r="DAN18" s="51"/>
      <c r="DAO18" s="51"/>
      <c r="DAP18" s="51"/>
      <c r="DAQ18" s="51"/>
      <c r="DAR18" s="51"/>
      <c r="DAS18" s="51"/>
      <c r="DAT18" s="51"/>
      <c r="DAU18" s="51"/>
      <c r="DAV18" s="51"/>
      <c r="DAW18" s="51"/>
      <c r="DAX18" s="51"/>
      <c r="DAY18" s="51"/>
      <c r="DAZ18" s="51"/>
      <c r="DBA18" s="51"/>
      <c r="DBB18" s="51"/>
      <c r="DBC18" s="51"/>
      <c r="DBD18" s="51"/>
      <c r="DBE18" s="51"/>
      <c r="DBF18" s="51"/>
      <c r="DBG18" s="51"/>
      <c r="DBH18" s="51"/>
      <c r="DBI18" s="51"/>
      <c r="DBJ18" s="51"/>
      <c r="DBK18" s="51"/>
      <c r="DBL18" s="51"/>
      <c r="DBM18" s="51"/>
      <c r="DBN18" s="51"/>
      <c r="DBO18" s="51"/>
      <c r="DBP18" s="51"/>
      <c r="DBQ18" s="51"/>
      <c r="DBR18" s="51"/>
      <c r="DBS18" s="51"/>
      <c r="DBT18" s="51"/>
      <c r="DBU18" s="51"/>
      <c r="DBV18" s="51"/>
      <c r="DBW18" s="51"/>
      <c r="DBX18" s="51"/>
      <c r="DBY18" s="51"/>
      <c r="DBZ18" s="51"/>
      <c r="DCA18" s="51"/>
      <c r="DCB18" s="51"/>
      <c r="DCC18" s="51"/>
      <c r="DCD18" s="51"/>
      <c r="DCE18" s="51"/>
      <c r="DCF18" s="51"/>
      <c r="DCG18" s="51"/>
      <c r="DCH18" s="51"/>
      <c r="DCI18" s="51"/>
      <c r="DCJ18" s="51"/>
      <c r="DCK18" s="51"/>
      <c r="DCL18" s="51"/>
      <c r="DCM18" s="51"/>
      <c r="DCN18" s="51"/>
      <c r="DCO18" s="51"/>
      <c r="DCP18" s="51"/>
      <c r="DCQ18" s="51"/>
      <c r="DCR18" s="51"/>
      <c r="DCS18" s="51"/>
      <c r="DCT18" s="51"/>
      <c r="DCU18" s="51"/>
      <c r="DCV18" s="51"/>
      <c r="DCW18" s="51"/>
      <c r="DCX18" s="51"/>
      <c r="DCY18" s="51"/>
      <c r="DCZ18" s="51"/>
      <c r="DDA18" s="51"/>
      <c r="DDB18" s="51"/>
      <c r="DDC18" s="51"/>
      <c r="DDD18" s="51"/>
      <c r="DDE18" s="51"/>
      <c r="DDF18" s="51"/>
      <c r="DDG18" s="51"/>
      <c r="DDH18" s="51"/>
      <c r="DDI18" s="51"/>
      <c r="DDJ18" s="51"/>
      <c r="DDK18" s="51"/>
      <c r="DDL18" s="51"/>
      <c r="DDM18" s="51"/>
      <c r="DDN18" s="51"/>
      <c r="DDO18" s="51"/>
      <c r="DDP18" s="51"/>
      <c r="DDQ18" s="51"/>
      <c r="DDR18" s="51"/>
      <c r="DDS18" s="51"/>
      <c r="DDT18" s="51"/>
      <c r="DDU18" s="51"/>
      <c r="DDV18" s="51"/>
      <c r="DDW18" s="51"/>
      <c r="DDX18" s="51"/>
      <c r="DDY18" s="51"/>
      <c r="DDZ18" s="51"/>
      <c r="DEA18" s="51"/>
      <c r="DEB18" s="51"/>
      <c r="DEC18" s="51"/>
      <c r="DED18" s="51"/>
      <c r="DEE18" s="51"/>
      <c r="DEF18" s="51"/>
      <c r="DEG18" s="51"/>
      <c r="DEH18" s="51"/>
      <c r="DEI18" s="51"/>
      <c r="DEJ18" s="51"/>
      <c r="DEK18" s="51"/>
      <c r="DEL18" s="51"/>
      <c r="DEM18" s="51"/>
      <c r="DEN18" s="51"/>
      <c r="DEO18" s="51"/>
      <c r="DEP18" s="51"/>
      <c r="DEQ18" s="51"/>
      <c r="DER18" s="51"/>
      <c r="DES18" s="51"/>
      <c r="DET18" s="51"/>
      <c r="DEU18" s="51"/>
      <c r="DEV18" s="51"/>
      <c r="DEW18" s="51"/>
      <c r="DEX18" s="51"/>
      <c r="DEY18" s="51"/>
      <c r="DEZ18" s="51"/>
      <c r="DFA18" s="51"/>
      <c r="DFB18" s="51"/>
      <c r="DFC18" s="51"/>
      <c r="DFD18" s="51"/>
      <c r="DFE18" s="51"/>
      <c r="DFF18" s="51"/>
      <c r="DFG18" s="51"/>
      <c r="DFH18" s="51"/>
      <c r="DFI18" s="51"/>
      <c r="DFJ18" s="51"/>
      <c r="DFK18" s="51"/>
      <c r="DFL18" s="51"/>
      <c r="DFM18" s="51"/>
      <c r="DFN18" s="51"/>
      <c r="DFO18" s="51"/>
      <c r="DFP18" s="51"/>
      <c r="DFQ18" s="51"/>
      <c r="DFR18" s="51"/>
      <c r="DFS18" s="51"/>
      <c r="DFT18" s="51"/>
      <c r="DFU18" s="51"/>
      <c r="DFV18" s="51"/>
      <c r="DFW18" s="51"/>
      <c r="DFX18" s="51"/>
      <c r="DFY18" s="51"/>
      <c r="DFZ18" s="51"/>
      <c r="DGA18" s="51"/>
      <c r="DGB18" s="51"/>
      <c r="DGC18" s="51"/>
      <c r="DGD18" s="51"/>
      <c r="DGE18" s="51"/>
      <c r="DGF18" s="51"/>
      <c r="DGG18" s="51"/>
      <c r="DGH18" s="51"/>
      <c r="DGI18" s="51"/>
      <c r="DGJ18" s="51"/>
      <c r="DGK18" s="51"/>
      <c r="DGL18" s="51"/>
      <c r="DGM18" s="51"/>
      <c r="DGN18" s="51"/>
      <c r="DGO18" s="51"/>
      <c r="DGP18" s="51"/>
      <c r="DGQ18" s="51"/>
      <c r="DGR18" s="51"/>
      <c r="DGS18" s="51"/>
      <c r="DGT18" s="51"/>
      <c r="DGU18" s="51"/>
      <c r="DGV18" s="51"/>
      <c r="DGW18" s="51"/>
      <c r="DGX18" s="51"/>
      <c r="DGY18" s="51"/>
      <c r="DGZ18" s="51"/>
      <c r="DHA18" s="51"/>
      <c r="DHB18" s="51"/>
      <c r="DHC18" s="51"/>
      <c r="DHD18" s="51"/>
      <c r="DHE18" s="51"/>
      <c r="DHF18" s="51"/>
      <c r="DHG18" s="51"/>
      <c r="DHH18" s="51"/>
      <c r="DHI18" s="51"/>
      <c r="DHJ18" s="51"/>
      <c r="DHK18" s="51"/>
      <c r="DHL18" s="51"/>
      <c r="DHM18" s="51"/>
      <c r="DHN18" s="51"/>
      <c r="DHO18" s="51"/>
      <c r="DHP18" s="51"/>
      <c r="DHQ18" s="51"/>
      <c r="DHR18" s="51"/>
      <c r="DHS18" s="51"/>
      <c r="DHT18" s="51"/>
      <c r="DHU18" s="51"/>
      <c r="DHV18" s="51"/>
      <c r="DHW18" s="51"/>
      <c r="DHX18" s="51"/>
      <c r="DHY18" s="51"/>
      <c r="DHZ18" s="51"/>
      <c r="DIA18" s="51"/>
      <c r="DIB18" s="51"/>
      <c r="DIC18" s="51"/>
      <c r="DID18" s="51"/>
      <c r="DIE18" s="51"/>
      <c r="DIF18" s="51"/>
      <c r="DIG18" s="51"/>
      <c r="DIH18" s="51"/>
      <c r="DII18" s="51"/>
      <c r="DIJ18" s="51"/>
      <c r="DIK18" s="51"/>
      <c r="DIL18" s="51"/>
      <c r="DIM18" s="51"/>
      <c r="DIN18" s="51"/>
      <c r="DIO18" s="51"/>
      <c r="DIP18" s="51"/>
      <c r="DIQ18" s="51"/>
      <c r="DIR18" s="51"/>
      <c r="DIS18" s="51"/>
      <c r="DIT18" s="51"/>
      <c r="DIU18" s="51"/>
      <c r="DIV18" s="51"/>
      <c r="DIW18" s="51"/>
      <c r="DIX18" s="51"/>
      <c r="DIY18" s="51"/>
      <c r="DIZ18" s="51"/>
      <c r="DJA18" s="51"/>
      <c r="DJB18" s="51"/>
      <c r="DJC18" s="51"/>
      <c r="DJD18" s="51"/>
      <c r="DJE18" s="51"/>
      <c r="DJF18" s="51"/>
      <c r="DJG18" s="51"/>
      <c r="DJH18" s="51"/>
      <c r="DJI18" s="51"/>
      <c r="DJJ18" s="51"/>
      <c r="DJK18" s="51"/>
      <c r="DJL18" s="51"/>
      <c r="DJM18" s="51"/>
      <c r="DJN18" s="51"/>
      <c r="DJO18" s="51"/>
      <c r="DJP18" s="51"/>
      <c r="DJQ18" s="51"/>
      <c r="DJR18" s="51"/>
      <c r="DJS18" s="51"/>
      <c r="DJT18" s="51"/>
      <c r="DJU18" s="51"/>
      <c r="DJV18" s="51"/>
      <c r="DJW18" s="51"/>
      <c r="DJX18" s="51"/>
      <c r="DJY18" s="51"/>
      <c r="DJZ18" s="51"/>
      <c r="DKA18" s="51"/>
      <c r="DKB18" s="51"/>
      <c r="DKC18" s="51"/>
      <c r="DKD18" s="51"/>
      <c r="DKE18" s="51"/>
      <c r="DKF18" s="51"/>
      <c r="DKG18" s="51"/>
      <c r="DKH18" s="51"/>
      <c r="DKI18" s="51"/>
      <c r="DKJ18" s="51"/>
      <c r="DKK18" s="51"/>
      <c r="DKL18" s="51"/>
      <c r="DKM18" s="51"/>
      <c r="DKN18" s="51"/>
      <c r="DKO18" s="51"/>
      <c r="DKP18" s="51"/>
      <c r="DKQ18" s="51"/>
      <c r="DKR18" s="51"/>
      <c r="DKS18" s="51"/>
      <c r="DKT18" s="51"/>
      <c r="DKU18" s="51"/>
      <c r="DKV18" s="51"/>
      <c r="DKW18" s="51"/>
      <c r="DKX18" s="51"/>
      <c r="DKY18" s="51"/>
      <c r="DKZ18" s="51"/>
      <c r="DLA18" s="51"/>
      <c r="DLB18" s="51"/>
      <c r="DLC18" s="51"/>
      <c r="DLD18" s="51"/>
      <c r="DLE18" s="51"/>
      <c r="DLF18" s="51"/>
      <c r="DLG18" s="51"/>
      <c r="DLH18" s="51"/>
      <c r="DLI18" s="51"/>
      <c r="DLJ18" s="51"/>
      <c r="DLK18" s="51"/>
      <c r="DLL18" s="51"/>
      <c r="DLM18" s="51"/>
      <c r="DLN18" s="51"/>
      <c r="DLO18" s="51"/>
      <c r="DLP18" s="51"/>
      <c r="DLQ18" s="51"/>
      <c r="DLR18" s="51"/>
      <c r="DLS18" s="51"/>
      <c r="DLT18" s="51"/>
      <c r="DLU18" s="51"/>
      <c r="DLV18" s="51"/>
      <c r="DLW18" s="51"/>
      <c r="DLX18" s="51"/>
      <c r="DLY18" s="51"/>
      <c r="DLZ18" s="51"/>
      <c r="DMA18" s="51"/>
      <c r="DMB18" s="51"/>
      <c r="DMC18" s="51"/>
      <c r="DMD18" s="51"/>
      <c r="DME18" s="51"/>
      <c r="DMF18" s="51"/>
      <c r="DMG18" s="51"/>
      <c r="DMH18" s="51"/>
      <c r="DMI18" s="51"/>
      <c r="DMJ18" s="51"/>
      <c r="DMK18" s="51"/>
      <c r="DML18" s="51"/>
      <c r="DMM18" s="51"/>
      <c r="DMN18" s="51"/>
      <c r="DMO18" s="51"/>
      <c r="DMP18" s="51"/>
      <c r="DMQ18" s="51"/>
      <c r="DMR18" s="51"/>
      <c r="DMS18" s="51"/>
      <c r="DMT18" s="51"/>
      <c r="DMU18" s="51"/>
      <c r="DMV18" s="51"/>
      <c r="DMW18" s="51"/>
      <c r="DMX18" s="51"/>
      <c r="DMY18" s="51"/>
      <c r="DMZ18" s="51"/>
      <c r="DNA18" s="51"/>
      <c r="DNB18" s="51"/>
      <c r="DNC18" s="51"/>
      <c r="DND18" s="51"/>
      <c r="DNE18" s="51"/>
      <c r="DNF18" s="51"/>
      <c r="DNG18" s="51"/>
      <c r="DNH18" s="51"/>
      <c r="DNI18" s="51"/>
      <c r="DNJ18" s="51"/>
      <c r="DNK18" s="51"/>
      <c r="DNL18" s="51"/>
      <c r="DNM18" s="51"/>
      <c r="DNN18" s="51"/>
      <c r="DNO18" s="51"/>
      <c r="DNP18" s="51"/>
      <c r="DNQ18" s="51"/>
      <c r="DNR18" s="51"/>
      <c r="DNS18" s="51"/>
      <c r="DNT18" s="51"/>
      <c r="DNU18" s="51"/>
      <c r="DNV18" s="51"/>
      <c r="DNW18" s="51"/>
      <c r="DNX18" s="51"/>
      <c r="DNY18" s="51"/>
      <c r="DNZ18" s="51"/>
      <c r="DOA18" s="51"/>
      <c r="DOB18" s="51"/>
      <c r="DOC18" s="51"/>
      <c r="DOD18" s="51"/>
      <c r="DOE18" s="51"/>
      <c r="DOF18" s="51"/>
      <c r="DOG18" s="51"/>
      <c r="DOH18" s="51"/>
      <c r="DOI18" s="51"/>
      <c r="DOJ18" s="51"/>
      <c r="DOK18" s="51"/>
      <c r="DOL18" s="51"/>
      <c r="DOM18" s="51"/>
      <c r="DON18" s="51"/>
      <c r="DOO18" s="51"/>
      <c r="DOP18" s="51"/>
      <c r="DOQ18" s="51"/>
      <c r="DOR18" s="51"/>
      <c r="DOS18" s="51"/>
      <c r="DOT18" s="51"/>
      <c r="DOU18" s="51"/>
      <c r="DOV18" s="51"/>
      <c r="DOW18" s="51"/>
      <c r="DOX18" s="51"/>
      <c r="DOY18" s="51"/>
      <c r="DOZ18" s="51"/>
      <c r="DPA18" s="51"/>
      <c r="DPB18" s="51"/>
      <c r="DPC18" s="51"/>
      <c r="DPD18" s="51"/>
      <c r="DPE18" s="51"/>
      <c r="DPF18" s="51"/>
      <c r="DPG18" s="51"/>
      <c r="DPH18" s="51"/>
      <c r="DPI18" s="51"/>
      <c r="DPJ18" s="51"/>
      <c r="DPK18" s="51"/>
      <c r="DPL18" s="51"/>
      <c r="DPM18" s="51"/>
      <c r="DPN18" s="51"/>
      <c r="DPO18" s="51"/>
      <c r="DPP18" s="51"/>
      <c r="DPQ18" s="51"/>
      <c r="DPR18" s="51"/>
      <c r="DPS18" s="51"/>
      <c r="DPT18" s="51"/>
      <c r="DPU18" s="51"/>
      <c r="DPV18" s="51"/>
      <c r="DPW18" s="51"/>
      <c r="DPX18" s="51"/>
      <c r="DPY18" s="51"/>
      <c r="DPZ18" s="51"/>
      <c r="DQA18" s="51"/>
      <c r="DQB18" s="51"/>
      <c r="DQC18" s="51"/>
      <c r="DQD18" s="51"/>
      <c r="DQE18" s="51"/>
      <c r="DQF18" s="51"/>
      <c r="DQG18" s="51"/>
      <c r="DQH18" s="51"/>
      <c r="DQI18" s="51"/>
      <c r="DQJ18" s="51"/>
      <c r="DQK18" s="51"/>
      <c r="DQL18" s="51"/>
      <c r="DQM18" s="51"/>
      <c r="DQN18" s="51"/>
      <c r="DQO18" s="51"/>
      <c r="DQP18" s="51"/>
      <c r="DQQ18" s="51"/>
      <c r="DQR18" s="51"/>
      <c r="DQS18" s="51"/>
      <c r="DQT18" s="51"/>
      <c r="DQU18" s="51"/>
      <c r="DQV18" s="51"/>
      <c r="DQW18" s="51"/>
      <c r="DQX18" s="51"/>
      <c r="DQY18" s="51"/>
      <c r="DQZ18" s="51"/>
      <c r="DRA18" s="51"/>
      <c r="DRB18" s="51"/>
      <c r="DRC18" s="51"/>
      <c r="DRD18" s="51"/>
      <c r="DRE18" s="51"/>
      <c r="DRF18" s="51"/>
      <c r="DRG18" s="51"/>
      <c r="DRH18" s="51"/>
      <c r="DRI18" s="51"/>
      <c r="DRJ18" s="51"/>
      <c r="DRK18" s="51"/>
      <c r="DRL18" s="51"/>
      <c r="DRM18" s="51"/>
      <c r="DRN18" s="51"/>
      <c r="DRO18" s="51"/>
      <c r="DRP18" s="51"/>
      <c r="DRQ18" s="51"/>
      <c r="DRR18" s="51"/>
      <c r="DRS18" s="51"/>
      <c r="DRT18" s="51"/>
      <c r="DRU18" s="51"/>
      <c r="DRV18" s="51"/>
      <c r="DRW18" s="51"/>
      <c r="DRX18" s="51"/>
      <c r="DRY18" s="51"/>
      <c r="DRZ18" s="51"/>
      <c r="DSA18" s="51"/>
      <c r="DSB18" s="51"/>
      <c r="DSC18" s="51"/>
      <c r="DSD18" s="51"/>
      <c r="DSE18" s="51"/>
      <c r="DSF18" s="51"/>
      <c r="DSG18" s="51"/>
      <c r="DSH18" s="51"/>
      <c r="DSI18" s="51"/>
      <c r="DSJ18" s="51"/>
      <c r="DSK18" s="51"/>
      <c r="DSL18" s="51"/>
      <c r="DSM18" s="51"/>
      <c r="DSN18" s="51"/>
      <c r="DSO18" s="51"/>
      <c r="DSP18" s="51"/>
      <c r="DSQ18" s="51"/>
      <c r="DSR18" s="51"/>
      <c r="DSS18" s="51"/>
      <c r="DST18" s="51"/>
      <c r="DSU18" s="51"/>
      <c r="DSV18" s="51"/>
      <c r="DSW18" s="51"/>
      <c r="DSX18" s="51"/>
      <c r="DSY18" s="51"/>
      <c r="DSZ18" s="51"/>
      <c r="DTA18" s="51"/>
    </row>
    <row r="19" spans="1:3225" s="66" customFormat="1" ht="93.75" customHeight="1" x14ac:dyDescent="0.35">
      <c r="A19" s="146"/>
      <c r="B19" s="176" t="s">
        <v>115</v>
      </c>
      <c r="C19" s="176" t="s">
        <v>127</v>
      </c>
      <c r="D19" s="258" t="s">
        <v>93</v>
      </c>
      <c r="E19" s="193" t="s">
        <v>116</v>
      </c>
      <c r="F19" s="228" t="s">
        <v>344</v>
      </c>
      <c r="G19" s="196" t="s">
        <v>165</v>
      </c>
      <c r="H19" s="194">
        <v>15</v>
      </c>
      <c r="I19" s="180">
        <v>178.81533333333334</v>
      </c>
      <c r="J19" s="181">
        <v>2954</v>
      </c>
      <c r="K19" s="182">
        <v>0</v>
      </c>
      <c r="L19" s="183">
        <f t="shared" ref="L19" si="27">SUM(J19:K19)</f>
        <v>2954</v>
      </c>
      <c r="M19" s="184">
        <f t="shared" ref="M19" si="28">IF(J19/15&lt;=SMG,0,K19/2)</f>
        <v>0</v>
      </c>
      <c r="N19" s="184">
        <f t="shared" ref="N19" si="29">J19+M19</f>
        <v>2954</v>
      </c>
      <c r="O19" s="184">
        <f>VLOOKUP(N19,Tarifa1,1)</f>
        <v>368.11</v>
      </c>
      <c r="P19" s="184">
        <f t="shared" ref="P19" si="30">N19-O19</f>
        <v>2585.89</v>
      </c>
      <c r="Q19" s="185">
        <f>VLOOKUP(N19,Tarifa1,3)</f>
        <v>6.4000000000000001E-2</v>
      </c>
      <c r="R19" s="184">
        <f t="shared" ref="R19" si="31">P19*Q19</f>
        <v>165.49696</v>
      </c>
      <c r="S19" s="186">
        <f>VLOOKUP(N19,Tarifa1,2)</f>
        <v>7.05</v>
      </c>
      <c r="T19" s="184">
        <f t="shared" ref="T19" si="32">R19+S19</f>
        <v>172.54696000000001</v>
      </c>
      <c r="U19" s="184">
        <f>VLOOKUP(N19,Credito1,2)</f>
        <v>145.35</v>
      </c>
      <c r="V19" s="184">
        <f t="shared" ref="V19" si="33">ROUND(T19-U19,2)</f>
        <v>27.2</v>
      </c>
      <c r="W19" s="183">
        <f t="shared" ref="W19" si="34">-IF(V19&gt;0,0,V19)</f>
        <v>0</v>
      </c>
      <c r="X19" s="195">
        <f>IF(J19/15&lt;=SMG,0,IF(V19&lt;0,0,V19))</f>
        <v>0</v>
      </c>
      <c r="Y19" s="187">
        <v>0</v>
      </c>
      <c r="Z19" s="183">
        <f>SUM(X19:Y19)</f>
        <v>0</v>
      </c>
      <c r="AA19" s="195">
        <f>L19+W19-Z19</f>
        <v>2954</v>
      </c>
      <c r="AB19" s="65"/>
      <c r="AC19" s="88"/>
      <c r="AD19" s="51"/>
      <c r="AE19" s="51"/>
      <c r="AF19" s="51"/>
      <c r="AG19" s="51"/>
      <c r="AH19" s="51"/>
      <c r="AI19" s="51"/>
      <c r="AJ19" s="51"/>
      <c r="AK19" s="51"/>
      <c r="AL19" s="51"/>
      <c r="AM19" s="51"/>
      <c r="AN19" s="51"/>
      <c r="AO19" s="51"/>
      <c r="AP19" s="51"/>
      <c r="AQ19" s="51"/>
      <c r="AR19" s="51"/>
      <c r="AS19" s="51"/>
      <c r="AT19" s="51"/>
      <c r="AU19" s="51"/>
      <c r="AV19" s="51"/>
      <c r="AW19" s="51"/>
      <c r="AX19" s="51"/>
      <c r="AY19" s="51"/>
      <c r="AZ19" s="51"/>
      <c r="BA19" s="51"/>
      <c r="BB19" s="51"/>
      <c r="BC19" s="51"/>
      <c r="BD19" s="51"/>
      <c r="BE19" s="51"/>
      <c r="BF19" s="51"/>
      <c r="BG19" s="51"/>
      <c r="BH19" s="51"/>
      <c r="BI19" s="51"/>
      <c r="BJ19" s="51"/>
      <c r="BK19" s="51"/>
      <c r="BL19" s="51"/>
      <c r="BM19" s="51"/>
      <c r="BN19" s="51"/>
      <c r="BO19" s="51"/>
      <c r="BP19" s="51"/>
      <c r="BQ19" s="51"/>
      <c r="BR19" s="51"/>
      <c r="BS19" s="51"/>
      <c r="BT19" s="51"/>
      <c r="BU19" s="51"/>
      <c r="BV19" s="51"/>
      <c r="BW19" s="51"/>
      <c r="BX19" s="51"/>
      <c r="BY19" s="51"/>
      <c r="BZ19" s="51"/>
      <c r="CA19" s="51"/>
      <c r="CB19" s="51"/>
      <c r="CC19" s="51"/>
      <c r="CD19" s="51"/>
      <c r="CE19" s="51"/>
      <c r="CF19" s="51"/>
      <c r="CG19" s="51"/>
      <c r="CH19" s="51"/>
      <c r="CI19" s="51"/>
      <c r="CJ19" s="51"/>
      <c r="CK19" s="51"/>
      <c r="CL19" s="51"/>
      <c r="CM19" s="51"/>
      <c r="CN19" s="51"/>
      <c r="CO19" s="51"/>
      <c r="CP19" s="51"/>
      <c r="CQ19" s="51"/>
      <c r="CR19" s="51"/>
      <c r="CS19" s="51"/>
      <c r="CT19" s="51"/>
      <c r="CU19" s="51"/>
      <c r="CV19" s="51"/>
      <c r="CW19" s="51"/>
      <c r="CX19" s="51"/>
      <c r="CY19" s="51"/>
      <c r="CZ19" s="51"/>
      <c r="DA19" s="51"/>
      <c r="DB19" s="51"/>
      <c r="DC19" s="51"/>
      <c r="DD19" s="51"/>
      <c r="DE19" s="51"/>
      <c r="DF19" s="51"/>
      <c r="DG19" s="51"/>
      <c r="DH19" s="51"/>
      <c r="DI19" s="51"/>
      <c r="DJ19" s="51"/>
      <c r="DK19" s="51"/>
      <c r="DL19" s="51"/>
      <c r="DM19" s="51"/>
      <c r="DN19" s="51"/>
      <c r="DO19" s="51"/>
      <c r="DP19" s="51"/>
      <c r="DQ19" s="51"/>
      <c r="DR19" s="51"/>
      <c r="DS19" s="51"/>
      <c r="DT19" s="51"/>
      <c r="DU19" s="51"/>
      <c r="DV19" s="51"/>
      <c r="DW19" s="51"/>
      <c r="DX19" s="51"/>
      <c r="DY19" s="51"/>
      <c r="DZ19" s="51"/>
      <c r="EA19" s="51"/>
      <c r="EB19" s="51"/>
      <c r="EC19" s="51"/>
      <c r="ED19" s="51"/>
      <c r="EE19" s="51"/>
      <c r="EF19" s="51"/>
      <c r="EG19" s="51"/>
      <c r="EH19" s="51"/>
      <c r="EI19" s="51"/>
      <c r="EJ19" s="51"/>
      <c r="EK19" s="51"/>
      <c r="EL19" s="51"/>
      <c r="EM19" s="51"/>
      <c r="EN19" s="51"/>
      <c r="EO19" s="51"/>
      <c r="EP19" s="51"/>
      <c r="EQ19" s="51"/>
      <c r="ER19" s="51"/>
      <c r="ES19" s="51"/>
      <c r="ET19" s="51"/>
      <c r="EU19" s="51"/>
      <c r="EV19" s="51"/>
      <c r="EW19" s="51"/>
      <c r="EX19" s="51"/>
      <c r="EY19" s="51"/>
      <c r="EZ19" s="51"/>
      <c r="FA19" s="51"/>
      <c r="FB19" s="51"/>
      <c r="FC19" s="51"/>
      <c r="FD19" s="51"/>
      <c r="FE19" s="51"/>
      <c r="FF19" s="51"/>
      <c r="FG19" s="51"/>
      <c r="FH19" s="51"/>
      <c r="FI19" s="51"/>
      <c r="FJ19" s="51"/>
      <c r="FK19" s="51"/>
      <c r="FL19" s="51"/>
      <c r="FM19" s="51"/>
      <c r="FN19" s="51"/>
      <c r="FO19" s="51"/>
      <c r="FP19" s="51"/>
      <c r="FQ19" s="51"/>
      <c r="FR19" s="51"/>
      <c r="FS19" s="51"/>
      <c r="FT19" s="51"/>
      <c r="FU19" s="51"/>
      <c r="FV19" s="51"/>
      <c r="FW19" s="51"/>
      <c r="FX19" s="51"/>
      <c r="FY19" s="51"/>
      <c r="FZ19" s="51"/>
      <c r="GA19" s="51"/>
      <c r="GB19" s="51"/>
      <c r="GC19" s="51"/>
      <c r="GD19" s="51"/>
      <c r="GE19" s="51"/>
      <c r="GF19" s="51"/>
      <c r="GG19" s="51"/>
      <c r="GH19" s="51"/>
      <c r="GI19" s="51"/>
      <c r="GJ19" s="51"/>
      <c r="GK19" s="51"/>
      <c r="GL19" s="51"/>
      <c r="GM19" s="51"/>
      <c r="GN19" s="51"/>
      <c r="GO19" s="51"/>
      <c r="GP19" s="51"/>
      <c r="GQ19" s="51"/>
      <c r="GR19" s="51"/>
      <c r="GS19" s="51"/>
      <c r="GT19" s="51"/>
      <c r="GU19" s="51"/>
      <c r="GV19" s="51"/>
      <c r="GW19" s="51"/>
      <c r="GX19" s="51"/>
      <c r="GY19" s="51"/>
      <c r="GZ19" s="51"/>
      <c r="HA19" s="51"/>
      <c r="HB19" s="51"/>
      <c r="HC19" s="51"/>
      <c r="HD19" s="51"/>
      <c r="HE19" s="51"/>
      <c r="HF19" s="51"/>
      <c r="HG19" s="51"/>
      <c r="HH19" s="51"/>
      <c r="HI19" s="51"/>
      <c r="HJ19" s="51"/>
      <c r="HK19" s="51"/>
      <c r="HL19" s="51"/>
      <c r="HM19" s="51"/>
      <c r="HN19" s="51"/>
      <c r="HO19" s="51"/>
      <c r="HP19" s="51"/>
      <c r="HQ19" s="51"/>
      <c r="HR19" s="51"/>
      <c r="HS19" s="51"/>
      <c r="HT19" s="51"/>
      <c r="HU19" s="51"/>
      <c r="HV19" s="51"/>
      <c r="HW19" s="51"/>
      <c r="HX19" s="51"/>
      <c r="HY19" s="51"/>
      <c r="HZ19" s="51"/>
      <c r="IA19" s="51"/>
      <c r="IB19" s="51"/>
      <c r="IC19" s="51"/>
      <c r="ID19" s="51"/>
      <c r="IE19" s="51"/>
      <c r="IF19" s="51"/>
      <c r="IG19" s="51"/>
      <c r="IH19" s="51"/>
      <c r="II19" s="51"/>
      <c r="IJ19" s="51"/>
      <c r="IK19" s="51"/>
      <c r="IL19" s="51"/>
      <c r="IM19" s="51"/>
      <c r="IN19" s="51"/>
      <c r="IO19" s="51"/>
      <c r="IP19" s="51"/>
      <c r="IQ19" s="51"/>
      <c r="IR19" s="51"/>
      <c r="IS19" s="51"/>
      <c r="IT19" s="51"/>
      <c r="IU19" s="51"/>
      <c r="IV19" s="51"/>
      <c r="IW19" s="51"/>
      <c r="IX19" s="51"/>
      <c r="IY19" s="51"/>
      <c r="IZ19" s="51"/>
      <c r="JA19" s="51"/>
      <c r="JB19" s="51"/>
      <c r="JC19" s="51"/>
      <c r="JD19" s="51"/>
      <c r="JE19" s="51"/>
      <c r="JF19" s="51"/>
      <c r="JG19" s="51"/>
      <c r="JH19" s="51"/>
      <c r="JI19" s="51"/>
      <c r="JJ19" s="51"/>
      <c r="JK19" s="51"/>
      <c r="JL19" s="51"/>
      <c r="JM19" s="51"/>
      <c r="JN19" s="51"/>
      <c r="JO19" s="51"/>
      <c r="JP19" s="51"/>
      <c r="JQ19" s="51"/>
      <c r="JR19" s="51"/>
      <c r="JS19" s="51"/>
      <c r="JT19" s="51"/>
      <c r="JU19" s="51"/>
      <c r="JV19" s="51"/>
      <c r="JW19" s="51"/>
      <c r="JX19" s="51"/>
      <c r="JY19" s="51"/>
      <c r="JZ19" s="51"/>
      <c r="KA19" s="51"/>
      <c r="KB19" s="51"/>
      <c r="KC19" s="51"/>
      <c r="KD19" s="51"/>
      <c r="KE19" s="51"/>
      <c r="KF19" s="51"/>
      <c r="KG19" s="51"/>
      <c r="KH19" s="51"/>
      <c r="KI19" s="51"/>
      <c r="KJ19" s="51"/>
      <c r="KK19" s="51"/>
      <c r="KL19" s="51"/>
      <c r="KM19" s="51"/>
      <c r="KN19" s="51"/>
      <c r="KO19" s="51"/>
      <c r="KP19" s="51"/>
      <c r="KQ19" s="51"/>
      <c r="KR19" s="51"/>
      <c r="KS19" s="51"/>
      <c r="KT19" s="51"/>
      <c r="KU19" s="51"/>
      <c r="KV19" s="51"/>
      <c r="KW19" s="51"/>
      <c r="KX19" s="51"/>
      <c r="KY19" s="51"/>
      <c r="KZ19" s="51"/>
      <c r="LA19" s="51"/>
      <c r="LB19" s="51"/>
      <c r="LC19" s="51"/>
      <c r="LD19" s="51"/>
      <c r="LE19" s="51"/>
      <c r="LF19" s="51"/>
      <c r="LG19" s="51"/>
      <c r="LH19" s="51"/>
      <c r="LI19" s="51"/>
      <c r="LJ19" s="51"/>
      <c r="LK19" s="51"/>
      <c r="LL19" s="51"/>
      <c r="LM19" s="51"/>
      <c r="LN19" s="51"/>
      <c r="LO19" s="51"/>
      <c r="LP19" s="51"/>
      <c r="LQ19" s="51"/>
      <c r="LR19" s="51"/>
      <c r="LS19" s="51"/>
      <c r="LT19" s="51"/>
      <c r="LU19" s="51"/>
      <c r="LV19" s="51"/>
      <c r="LW19" s="51"/>
      <c r="LX19" s="51"/>
      <c r="LY19" s="51"/>
      <c r="LZ19" s="51"/>
      <c r="MA19" s="51"/>
      <c r="MB19" s="51"/>
      <c r="MC19" s="51"/>
      <c r="MD19" s="51"/>
      <c r="ME19" s="51"/>
      <c r="MF19" s="51"/>
      <c r="MG19" s="51"/>
      <c r="MH19" s="51"/>
      <c r="MI19" s="51"/>
      <c r="MJ19" s="51"/>
      <c r="MK19" s="51"/>
      <c r="ML19" s="51"/>
      <c r="MM19" s="51"/>
      <c r="MN19" s="51"/>
      <c r="MO19" s="51"/>
      <c r="MP19" s="51"/>
      <c r="MQ19" s="51"/>
      <c r="MR19" s="51"/>
      <c r="MS19" s="51"/>
      <c r="MT19" s="51"/>
      <c r="MU19" s="51"/>
      <c r="MV19" s="51"/>
      <c r="MW19" s="51"/>
      <c r="MX19" s="51"/>
      <c r="MY19" s="51"/>
      <c r="MZ19" s="51"/>
      <c r="NA19" s="51"/>
      <c r="NB19" s="51"/>
      <c r="NC19" s="51"/>
      <c r="ND19" s="51"/>
      <c r="NE19" s="51"/>
      <c r="NF19" s="51"/>
      <c r="NG19" s="51"/>
      <c r="NH19" s="51"/>
      <c r="NI19" s="51"/>
      <c r="NJ19" s="51"/>
      <c r="NK19" s="51"/>
      <c r="NL19" s="51"/>
      <c r="NM19" s="51"/>
      <c r="NN19" s="51"/>
      <c r="NO19" s="51"/>
      <c r="NP19" s="51"/>
      <c r="NQ19" s="51"/>
      <c r="NR19" s="51"/>
      <c r="NS19" s="51"/>
      <c r="NT19" s="51"/>
      <c r="NU19" s="51"/>
      <c r="NV19" s="51"/>
      <c r="NW19" s="51"/>
      <c r="NX19" s="51"/>
      <c r="NY19" s="51"/>
      <c r="NZ19" s="51"/>
      <c r="OA19" s="51"/>
      <c r="OB19" s="51"/>
      <c r="OC19" s="51"/>
      <c r="OD19" s="51"/>
      <c r="OE19" s="51"/>
      <c r="OF19" s="51"/>
      <c r="OG19" s="51"/>
      <c r="OH19" s="51"/>
      <c r="OI19" s="51"/>
      <c r="OJ19" s="51"/>
      <c r="OK19" s="51"/>
      <c r="OL19" s="51"/>
      <c r="OM19" s="51"/>
      <c r="ON19" s="51"/>
      <c r="OO19" s="51"/>
      <c r="OP19" s="51"/>
      <c r="OQ19" s="51"/>
      <c r="OR19" s="51"/>
      <c r="OS19" s="51"/>
      <c r="OT19" s="51"/>
      <c r="OU19" s="51"/>
      <c r="OV19" s="51"/>
      <c r="OW19" s="51"/>
      <c r="OX19" s="51"/>
      <c r="OY19" s="51"/>
      <c r="OZ19" s="51"/>
      <c r="PA19" s="51"/>
      <c r="PB19" s="51"/>
      <c r="PC19" s="51"/>
      <c r="PD19" s="51"/>
      <c r="PE19" s="51"/>
      <c r="PF19" s="51"/>
      <c r="PG19" s="51"/>
      <c r="PH19" s="51"/>
      <c r="PI19" s="51"/>
      <c r="PJ19" s="51"/>
      <c r="PK19" s="51"/>
      <c r="PL19" s="51"/>
      <c r="PM19" s="51"/>
      <c r="PN19" s="51"/>
      <c r="PO19" s="51"/>
      <c r="PP19" s="51"/>
      <c r="PQ19" s="51"/>
      <c r="PR19" s="51"/>
      <c r="PS19" s="51"/>
      <c r="PT19" s="51"/>
      <c r="PU19" s="51"/>
      <c r="PV19" s="51"/>
      <c r="PW19" s="51"/>
      <c r="PX19" s="51"/>
      <c r="PY19" s="51"/>
      <c r="PZ19" s="51"/>
      <c r="QA19" s="51"/>
      <c r="QB19" s="51"/>
      <c r="QC19" s="51"/>
      <c r="QD19" s="51"/>
      <c r="QE19" s="51"/>
      <c r="QF19" s="51"/>
      <c r="QG19" s="51"/>
      <c r="QH19" s="51"/>
      <c r="QI19" s="51"/>
      <c r="QJ19" s="51"/>
      <c r="QK19" s="51"/>
      <c r="QL19" s="51"/>
      <c r="QM19" s="51"/>
      <c r="QN19" s="51"/>
      <c r="QO19" s="51"/>
      <c r="QP19" s="51"/>
      <c r="QQ19" s="51"/>
      <c r="QR19" s="51"/>
      <c r="QS19" s="51"/>
      <c r="QT19" s="51"/>
      <c r="QU19" s="51"/>
      <c r="QV19" s="51"/>
      <c r="QW19" s="51"/>
      <c r="QX19" s="51"/>
      <c r="QY19" s="51"/>
      <c r="QZ19" s="51"/>
      <c r="RA19" s="51"/>
      <c r="RB19" s="51"/>
      <c r="RC19" s="51"/>
      <c r="RD19" s="51"/>
      <c r="RE19" s="51"/>
      <c r="RF19" s="51"/>
      <c r="RG19" s="51"/>
      <c r="RH19" s="51"/>
      <c r="RI19" s="51"/>
      <c r="RJ19" s="51"/>
      <c r="RK19" s="51"/>
      <c r="RL19" s="51"/>
      <c r="RM19" s="51"/>
      <c r="RN19" s="51"/>
      <c r="RO19" s="51"/>
      <c r="RP19" s="51"/>
      <c r="RQ19" s="51"/>
      <c r="RR19" s="51"/>
      <c r="RS19" s="51"/>
      <c r="RT19" s="51"/>
      <c r="RU19" s="51"/>
      <c r="RV19" s="51"/>
      <c r="RW19" s="51"/>
      <c r="RX19" s="51"/>
      <c r="RY19" s="51"/>
      <c r="RZ19" s="51"/>
      <c r="SA19" s="51"/>
      <c r="SB19" s="51"/>
      <c r="SC19" s="51"/>
      <c r="SD19" s="51"/>
      <c r="SE19" s="51"/>
      <c r="SF19" s="51"/>
      <c r="SG19" s="51"/>
      <c r="SH19" s="51"/>
      <c r="SI19" s="51"/>
      <c r="SJ19" s="51"/>
      <c r="SK19" s="51"/>
      <c r="SL19" s="51"/>
      <c r="SM19" s="51"/>
      <c r="SN19" s="51"/>
      <c r="SO19" s="51"/>
      <c r="SP19" s="51"/>
      <c r="SQ19" s="51"/>
      <c r="SR19" s="51"/>
      <c r="SS19" s="51"/>
      <c r="ST19" s="51"/>
      <c r="SU19" s="51"/>
      <c r="SV19" s="51"/>
      <c r="SW19" s="51"/>
      <c r="SX19" s="51"/>
      <c r="SY19" s="51"/>
      <c r="SZ19" s="51"/>
      <c r="TA19" s="51"/>
      <c r="TB19" s="51"/>
      <c r="TC19" s="51"/>
      <c r="TD19" s="51"/>
      <c r="TE19" s="51"/>
      <c r="TF19" s="51"/>
      <c r="TG19" s="51"/>
      <c r="TH19" s="51"/>
      <c r="TI19" s="51"/>
      <c r="TJ19" s="51"/>
      <c r="TK19" s="51"/>
      <c r="TL19" s="51"/>
      <c r="TM19" s="51"/>
      <c r="TN19" s="51"/>
      <c r="TO19" s="51"/>
      <c r="TP19" s="51"/>
      <c r="TQ19" s="51"/>
      <c r="TR19" s="51"/>
      <c r="TS19" s="51"/>
      <c r="TT19" s="51"/>
      <c r="TU19" s="51"/>
      <c r="TV19" s="51"/>
      <c r="TW19" s="51"/>
      <c r="TX19" s="51"/>
      <c r="TY19" s="51"/>
      <c r="TZ19" s="51"/>
      <c r="UA19" s="51"/>
      <c r="UB19" s="51"/>
      <c r="UC19" s="51"/>
      <c r="UD19" s="51"/>
      <c r="UE19" s="51"/>
      <c r="UF19" s="51"/>
      <c r="UG19" s="51"/>
      <c r="UH19" s="51"/>
      <c r="UI19" s="51"/>
      <c r="UJ19" s="51"/>
      <c r="UK19" s="51"/>
      <c r="UL19" s="51"/>
      <c r="UM19" s="51"/>
      <c r="UN19" s="51"/>
      <c r="UO19" s="51"/>
      <c r="UP19" s="51"/>
      <c r="UQ19" s="51"/>
      <c r="UR19" s="51"/>
      <c r="US19" s="51"/>
      <c r="UT19" s="51"/>
      <c r="UU19" s="51"/>
      <c r="UV19" s="51"/>
      <c r="UW19" s="51"/>
      <c r="UX19" s="51"/>
      <c r="UY19" s="51"/>
      <c r="UZ19" s="51"/>
      <c r="VA19" s="51"/>
      <c r="VB19" s="51"/>
      <c r="VC19" s="51"/>
      <c r="VD19" s="51"/>
      <c r="VE19" s="51"/>
      <c r="VF19" s="51"/>
      <c r="VG19" s="51"/>
      <c r="VH19" s="51"/>
      <c r="VI19" s="51"/>
      <c r="VJ19" s="51"/>
      <c r="VK19" s="51"/>
      <c r="VL19" s="51"/>
      <c r="VM19" s="51"/>
      <c r="VN19" s="51"/>
      <c r="VO19" s="51"/>
      <c r="VP19" s="51"/>
      <c r="VQ19" s="51"/>
      <c r="VR19" s="51"/>
      <c r="VS19" s="51"/>
      <c r="VT19" s="51"/>
      <c r="VU19" s="51"/>
      <c r="VV19" s="51"/>
      <c r="VW19" s="51"/>
      <c r="VX19" s="51"/>
      <c r="VY19" s="51"/>
      <c r="VZ19" s="51"/>
      <c r="WA19" s="51"/>
      <c r="WB19" s="51"/>
      <c r="WC19" s="51"/>
      <c r="WD19" s="51"/>
      <c r="WE19" s="51"/>
      <c r="WF19" s="51"/>
      <c r="WG19" s="51"/>
      <c r="WH19" s="51"/>
      <c r="WI19" s="51"/>
      <c r="WJ19" s="51"/>
      <c r="WK19" s="51"/>
      <c r="WL19" s="51"/>
      <c r="WM19" s="51"/>
      <c r="WN19" s="51"/>
      <c r="WO19" s="51"/>
      <c r="WP19" s="51"/>
      <c r="WQ19" s="51"/>
      <c r="WR19" s="51"/>
      <c r="WS19" s="51"/>
      <c r="WT19" s="51"/>
      <c r="WU19" s="51"/>
      <c r="WV19" s="51"/>
      <c r="WW19" s="51"/>
      <c r="WX19" s="51"/>
      <c r="WY19" s="51"/>
      <c r="WZ19" s="51"/>
      <c r="XA19" s="51"/>
      <c r="XB19" s="51"/>
      <c r="XC19" s="51"/>
      <c r="XD19" s="51"/>
      <c r="XE19" s="51"/>
      <c r="XF19" s="51"/>
      <c r="XG19" s="51"/>
      <c r="XH19" s="51"/>
      <c r="XI19" s="51"/>
      <c r="XJ19" s="51"/>
      <c r="XK19" s="51"/>
      <c r="XL19" s="51"/>
      <c r="XM19" s="51"/>
      <c r="XN19" s="51"/>
      <c r="XO19" s="51"/>
      <c r="XP19" s="51"/>
      <c r="XQ19" s="51"/>
      <c r="XR19" s="51"/>
      <c r="XS19" s="51"/>
      <c r="XT19" s="51"/>
      <c r="XU19" s="51"/>
      <c r="XV19" s="51"/>
      <c r="XW19" s="51"/>
      <c r="XX19" s="51"/>
      <c r="XY19" s="51"/>
      <c r="XZ19" s="51"/>
      <c r="YA19" s="51"/>
      <c r="YB19" s="51"/>
      <c r="YC19" s="51"/>
      <c r="YD19" s="51"/>
      <c r="YE19" s="51"/>
      <c r="YF19" s="51"/>
      <c r="YG19" s="51"/>
      <c r="YH19" s="51"/>
      <c r="YI19" s="51"/>
      <c r="YJ19" s="51"/>
      <c r="YK19" s="51"/>
      <c r="YL19" s="51"/>
      <c r="YM19" s="51"/>
      <c r="YN19" s="51"/>
      <c r="YO19" s="51"/>
      <c r="YP19" s="51"/>
      <c r="YQ19" s="51"/>
      <c r="YR19" s="51"/>
      <c r="YS19" s="51"/>
      <c r="YT19" s="51"/>
      <c r="YU19" s="51"/>
      <c r="YV19" s="51"/>
      <c r="YW19" s="51"/>
      <c r="YX19" s="51"/>
      <c r="YY19" s="51"/>
      <c r="YZ19" s="51"/>
      <c r="ZA19" s="51"/>
      <c r="ZB19" s="51"/>
      <c r="ZC19" s="51"/>
      <c r="ZD19" s="51"/>
      <c r="ZE19" s="51"/>
      <c r="ZF19" s="51"/>
      <c r="ZG19" s="51"/>
      <c r="ZH19" s="51"/>
      <c r="ZI19" s="51"/>
      <c r="ZJ19" s="51"/>
      <c r="ZK19" s="51"/>
      <c r="ZL19" s="51"/>
      <c r="ZM19" s="51"/>
      <c r="ZN19" s="51"/>
      <c r="ZO19" s="51"/>
      <c r="ZP19" s="51"/>
      <c r="ZQ19" s="51"/>
      <c r="ZR19" s="51"/>
      <c r="ZS19" s="51"/>
      <c r="ZT19" s="51"/>
      <c r="ZU19" s="51"/>
      <c r="ZV19" s="51"/>
      <c r="ZW19" s="51"/>
      <c r="ZX19" s="51"/>
      <c r="ZY19" s="51"/>
      <c r="ZZ19" s="51"/>
      <c r="AAA19" s="51"/>
      <c r="AAB19" s="51"/>
      <c r="AAC19" s="51"/>
      <c r="AAD19" s="51"/>
      <c r="AAE19" s="51"/>
      <c r="AAF19" s="51"/>
      <c r="AAG19" s="51"/>
      <c r="AAH19" s="51"/>
      <c r="AAI19" s="51"/>
      <c r="AAJ19" s="51"/>
      <c r="AAK19" s="51"/>
      <c r="AAL19" s="51"/>
      <c r="AAM19" s="51"/>
      <c r="AAN19" s="51"/>
      <c r="AAO19" s="51"/>
      <c r="AAP19" s="51"/>
      <c r="AAQ19" s="51"/>
      <c r="AAR19" s="51"/>
      <c r="AAS19" s="51"/>
      <c r="AAT19" s="51"/>
      <c r="AAU19" s="51"/>
      <c r="AAV19" s="51"/>
      <c r="AAW19" s="51"/>
      <c r="AAX19" s="51"/>
      <c r="AAY19" s="51"/>
      <c r="AAZ19" s="51"/>
      <c r="ABA19" s="51"/>
      <c r="ABB19" s="51"/>
      <c r="ABC19" s="51"/>
      <c r="ABD19" s="51"/>
      <c r="ABE19" s="51"/>
      <c r="ABF19" s="51"/>
      <c r="ABG19" s="51"/>
      <c r="ABH19" s="51"/>
      <c r="ABI19" s="51"/>
      <c r="ABJ19" s="51"/>
      <c r="ABK19" s="51"/>
      <c r="ABL19" s="51"/>
      <c r="ABM19" s="51"/>
      <c r="ABN19" s="51"/>
      <c r="ABO19" s="51"/>
      <c r="ABP19" s="51"/>
      <c r="ABQ19" s="51"/>
      <c r="ABR19" s="51"/>
      <c r="ABS19" s="51"/>
      <c r="ABT19" s="51"/>
      <c r="ABU19" s="51"/>
      <c r="ABV19" s="51"/>
      <c r="ABW19" s="51"/>
      <c r="ABX19" s="51"/>
      <c r="ABY19" s="51"/>
      <c r="ABZ19" s="51"/>
      <c r="ACA19" s="51"/>
      <c r="ACB19" s="51"/>
      <c r="ACC19" s="51"/>
      <c r="ACD19" s="51"/>
      <c r="ACE19" s="51"/>
      <c r="ACF19" s="51"/>
      <c r="ACG19" s="51"/>
      <c r="ACH19" s="51"/>
      <c r="ACI19" s="51"/>
      <c r="ACJ19" s="51"/>
      <c r="ACK19" s="51"/>
      <c r="ACL19" s="51"/>
      <c r="ACM19" s="51"/>
      <c r="ACN19" s="51"/>
      <c r="ACO19" s="51"/>
      <c r="ACP19" s="51"/>
      <c r="ACQ19" s="51"/>
      <c r="ACR19" s="51"/>
      <c r="ACS19" s="51"/>
      <c r="ACT19" s="51"/>
      <c r="ACU19" s="51"/>
      <c r="ACV19" s="51"/>
      <c r="ACW19" s="51"/>
      <c r="ACX19" s="51"/>
      <c r="ACY19" s="51"/>
      <c r="ACZ19" s="51"/>
      <c r="ADA19" s="51"/>
      <c r="ADB19" s="51"/>
      <c r="ADC19" s="51"/>
      <c r="ADD19" s="51"/>
      <c r="ADE19" s="51"/>
      <c r="ADF19" s="51"/>
      <c r="ADG19" s="51"/>
      <c r="ADH19" s="51"/>
      <c r="ADI19" s="51"/>
      <c r="ADJ19" s="51"/>
      <c r="ADK19" s="51"/>
      <c r="ADL19" s="51"/>
      <c r="ADM19" s="51"/>
      <c r="ADN19" s="51"/>
      <c r="ADO19" s="51"/>
      <c r="ADP19" s="51"/>
      <c r="ADQ19" s="51"/>
      <c r="ADR19" s="51"/>
      <c r="ADS19" s="51"/>
      <c r="ADT19" s="51"/>
      <c r="ADU19" s="51"/>
      <c r="ADV19" s="51"/>
      <c r="ADW19" s="51"/>
      <c r="ADX19" s="51"/>
      <c r="ADY19" s="51"/>
      <c r="ADZ19" s="51"/>
      <c r="AEA19" s="51"/>
      <c r="AEB19" s="51"/>
      <c r="AEC19" s="51"/>
      <c r="AED19" s="51"/>
      <c r="AEE19" s="51"/>
      <c r="AEF19" s="51"/>
      <c r="AEG19" s="51"/>
      <c r="AEH19" s="51"/>
      <c r="AEI19" s="51"/>
      <c r="AEJ19" s="51"/>
      <c r="AEK19" s="51"/>
      <c r="AEL19" s="51"/>
      <c r="AEM19" s="51"/>
      <c r="AEN19" s="51"/>
      <c r="AEO19" s="51"/>
      <c r="AEP19" s="51"/>
      <c r="AEQ19" s="51"/>
      <c r="AER19" s="51"/>
      <c r="AES19" s="51"/>
      <c r="AET19" s="51"/>
      <c r="AEU19" s="51"/>
      <c r="AEV19" s="51"/>
      <c r="AEW19" s="51"/>
      <c r="AEX19" s="51"/>
      <c r="AEY19" s="51"/>
      <c r="AEZ19" s="51"/>
      <c r="AFA19" s="51"/>
      <c r="AFB19" s="51"/>
      <c r="AFC19" s="51"/>
      <c r="AFD19" s="51"/>
      <c r="AFE19" s="51"/>
      <c r="AFF19" s="51"/>
      <c r="AFG19" s="51"/>
      <c r="AFH19" s="51"/>
      <c r="AFI19" s="51"/>
      <c r="AFJ19" s="51"/>
      <c r="AFK19" s="51"/>
      <c r="AFL19" s="51"/>
      <c r="AFM19" s="51"/>
      <c r="AFN19" s="51"/>
      <c r="AFO19" s="51"/>
      <c r="AFP19" s="51"/>
      <c r="AFQ19" s="51"/>
      <c r="AFR19" s="51"/>
      <c r="AFS19" s="51"/>
      <c r="AFT19" s="51"/>
      <c r="AFU19" s="51"/>
      <c r="AFV19" s="51"/>
      <c r="AFW19" s="51"/>
      <c r="AFX19" s="51"/>
      <c r="AFY19" s="51"/>
      <c r="AFZ19" s="51"/>
      <c r="AGA19" s="51"/>
      <c r="AGB19" s="51"/>
      <c r="AGC19" s="51"/>
      <c r="AGD19" s="51"/>
      <c r="AGE19" s="51"/>
      <c r="AGF19" s="51"/>
      <c r="AGG19" s="51"/>
      <c r="AGH19" s="51"/>
      <c r="AGI19" s="51"/>
      <c r="AGJ19" s="51"/>
      <c r="AGK19" s="51"/>
      <c r="AGL19" s="51"/>
      <c r="AGM19" s="51"/>
      <c r="AGN19" s="51"/>
      <c r="AGO19" s="51"/>
      <c r="AGP19" s="51"/>
      <c r="AGQ19" s="51"/>
      <c r="AGR19" s="51"/>
      <c r="AGS19" s="51"/>
      <c r="AGT19" s="51"/>
      <c r="AGU19" s="51"/>
      <c r="AGV19" s="51"/>
      <c r="AGW19" s="51"/>
      <c r="AGX19" s="51"/>
      <c r="AGY19" s="51"/>
      <c r="AGZ19" s="51"/>
      <c r="AHA19" s="51"/>
      <c r="AHB19" s="51"/>
      <c r="AHC19" s="51"/>
      <c r="AHD19" s="51"/>
      <c r="AHE19" s="51"/>
      <c r="AHF19" s="51"/>
      <c r="AHG19" s="51"/>
      <c r="AHH19" s="51"/>
      <c r="AHI19" s="51"/>
      <c r="AHJ19" s="51"/>
      <c r="AHK19" s="51"/>
      <c r="AHL19" s="51"/>
      <c r="AHM19" s="51"/>
      <c r="AHN19" s="51"/>
      <c r="AHO19" s="51"/>
      <c r="AHP19" s="51"/>
      <c r="AHQ19" s="51"/>
      <c r="AHR19" s="51"/>
      <c r="AHS19" s="51"/>
      <c r="AHT19" s="51"/>
      <c r="AHU19" s="51"/>
      <c r="AHV19" s="51"/>
      <c r="AHW19" s="51"/>
      <c r="AHX19" s="51"/>
      <c r="AHY19" s="51"/>
      <c r="AHZ19" s="51"/>
      <c r="AIA19" s="51"/>
      <c r="AIB19" s="51"/>
      <c r="AIC19" s="51"/>
      <c r="AID19" s="51"/>
      <c r="AIE19" s="51"/>
      <c r="AIF19" s="51"/>
      <c r="AIG19" s="51"/>
      <c r="AIH19" s="51"/>
      <c r="AII19" s="51"/>
      <c r="AIJ19" s="51"/>
      <c r="AIK19" s="51"/>
      <c r="AIL19" s="51"/>
      <c r="AIM19" s="51"/>
      <c r="AIN19" s="51"/>
      <c r="AIO19" s="51"/>
      <c r="AIP19" s="51"/>
      <c r="AIQ19" s="51"/>
      <c r="AIR19" s="51"/>
      <c r="AIS19" s="51"/>
      <c r="AIT19" s="51"/>
      <c r="AIU19" s="51"/>
      <c r="AIV19" s="51"/>
      <c r="AIW19" s="51"/>
      <c r="AIX19" s="51"/>
      <c r="AIY19" s="51"/>
      <c r="AIZ19" s="51"/>
      <c r="AJA19" s="51"/>
      <c r="AJB19" s="51"/>
      <c r="AJC19" s="51"/>
      <c r="AJD19" s="51"/>
      <c r="AJE19" s="51"/>
      <c r="AJF19" s="51"/>
      <c r="AJG19" s="51"/>
      <c r="AJH19" s="51"/>
      <c r="AJI19" s="51"/>
      <c r="AJJ19" s="51"/>
      <c r="AJK19" s="51"/>
      <c r="AJL19" s="51"/>
      <c r="AJM19" s="51"/>
      <c r="AJN19" s="51"/>
      <c r="AJO19" s="51"/>
      <c r="AJP19" s="51"/>
      <c r="AJQ19" s="51"/>
      <c r="AJR19" s="51"/>
      <c r="AJS19" s="51"/>
      <c r="AJT19" s="51"/>
      <c r="AJU19" s="51"/>
      <c r="AJV19" s="51"/>
      <c r="AJW19" s="51"/>
      <c r="AJX19" s="51"/>
      <c r="AJY19" s="51"/>
      <c r="AJZ19" s="51"/>
      <c r="AKA19" s="51"/>
      <c r="AKB19" s="51"/>
      <c r="AKC19" s="51"/>
      <c r="AKD19" s="51"/>
      <c r="AKE19" s="51"/>
      <c r="AKF19" s="51"/>
      <c r="AKG19" s="51"/>
      <c r="AKH19" s="51"/>
      <c r="AKI19" s="51"/>
      <c r="AKJ19" s="51"/>
      <c r="AKK19" s="51"/>
      <c r="AKL19" s="51"/>
      <c r="AKM19" s="51"/>
      <c r="AKN19" s="51"/>
      <c r="AKO19" s="51"/>
      <c r="AKP19" s="51"/>
      <c r="AKQ19" s="51"/>
      <c r="AKR19" s="51"/>
      <c r="AKS19" s="51"/>
      <c r="AKT19" s="51"/>
      <c r="AKU19" s="51"/>
      <c r="AKV19" s="51"/>
      <c r="AKW19" s="51"/>
      <c r="AKX19" s="51"/>
      <c r="AKY19" s="51"/>
      <c r="AKZ19" s="51"/>
      <c r="ALA19" s="51"/>
      <c r="ALB19" s="51"/>
      <c r="ALC19" s="51"/>
      <c r="ALD19" s="51"/>
      <c r="ALE19" s="51"/>
      <c r="ALF19" s="51"/>
      <c r="ALG19" s="51"/>
      <c r="ALH19" s="51"/>
      <c r="ALI19" s="51"/>
      <c r="ALJ19" s="51"/>
      <c r="ALK19" s="51"/>
      <c r="ALL19" s="51"/>
      <c r="ALM19" s="51"/>
      <c r="ALN19" s="51"/>
      <c r="ALO19" s="51"/>
      <c r="ALP19" s="51"/>
      <c r="ALQ19" s="51"/>
      <c r="ALR19" s="51"/>
      <c r="ALS19" s="51"/>
      <c r="ALT19" s="51"/>
      <c r="ALU19" s="51"/>
      <c r="ALV19" s="51"/>
      <c r="ALW19" s="51"/>
      <c r="ALX19" s="51"/>
      <c r="ALY19" s="51"/>
      <c r="ALZ19" s="51"/>
      <c r="AMA19" s="51"/>
      <c r="AMB19" s="51"/>
      <c r="AMC19" s="51"/>
      <c r="AMD19" s="51"/>
      <c r="AME19" s="51"/>
      <c r="AMF19" s="51"/>
      <c r="AMG19" s="51"/>
      <c r="AMH19" s="51"/>
      <c r="AMI19" s="51"/>
      <c r="AMJ19" s="51"/>
      <c r="AMK19" s="51"/>
      <c r="AML19" s="51"/>
      <c r="AMM19" s="51"/>
      <c r="AMN19" s="51"/>
      <c r="AMO19" s="51"/>
      <c r="AMP19" s="51"/>
      <c r="AMQ19" s="51"/>
      <c r="AMR19" s="51"/>
      <c r="AMS19" s="51"/>
      <c r="AMT19" s="51"/>
      <c r="AMU19" s="51"/>
      <c r="AMV19" s="51"/>
      <c r="AMW19" s="51"/>
      <c r="AMX19" s="51"/>
      <c r="AMY19" s="51"/>
      <c r="AMZ19" s="51"/>
      <c r="ANA19" s="51"/>
      <c r="ANB19" s="51"/>
      <c r="ANC19" s="51"/>
      <c r="AND19" s="51"/>
      <c r="ANE19" s="51"/>
      <c r="ANF19" s="51"/>
      <c r="ANG19" s="51"/>
      <c r="ANH19" s="51"/>
      <c r="ANI19" s="51"/>
      <c r="ANJ19" s="51"/>
      <c r="ANK19" s="51"/>
      <c r="ANL19" s="51"/>
      <c r="ANM19" s="51"/>
      <c r="ANN19" s="51"/>
      <c r="ANO19" s="51"/>
      <c r="ANP19" s="51"/>
      <c r="ANQ19" s="51"/>
      <c r="ANR19" s="51"/>
      <c r="ANS19" s="51"/>
      <c r="ANT19" s="51"/>
      <c r="ANU19" s="51"/>
      <c r="ANV19" s="51"/>
      <c r="ANW19" s="51"/>
      <c r="ANX19" s="51"/>
      <c r="ANY19" s="51"/>
      <c r="ANZ19" s="51"/>
      <c r="AOA19" s="51"/>
      <c r="AOB19" s="51"/>
      <c r="AOC19" s="51"/>
      <c r="AOD19" s="51"/>
      <c r="AOE19" s="51"/>
      <c r="AOF19" s="51"/>
      <c r="AOG19" s="51"/>
      <c r="AOH19" s="51"/>
      <c r="AOI19" s="51"/>
      <c r="AOJ19" s="51"/>
      <c r="AOK19" s="51"/>
      <c r="AOL19" s="51"/>
      <c r="AOM19" s="51"/>
      <c r="AON19" s="51"/>
      <c r="AOO19" s="51"/>
      <c r="AOP19" s="51"/>
      <c r="AOQ19" s="51"/>
      <c r="AOR19" s="51"/>
      <c r="AOS19" s="51"/>
      <c r="AOT19" s="51"/>
      <c r="AOU19" s="51"/>
      <c r="AOV19" s="51"/>
      <c r="AOW19" s="51"/>
      <c r="AOX19" s="51"/>
      <c r="AOY19" s="51"/>
      <c r="AOZ19" s="51"/>
      <c r="APA19" s="51"/>
      <c r="APB19" s="51"/>
      <c r="APC19" s="51"/>
      <c r="APD19" s="51"/>
      <c r="APE19" s="51"/>
      <c r="APF19" s="51"/>
      <c r="APG19" s="51"/>
      <c r="APH19" s="51"/>
      <c r="API19" s="51"/>
      <c r="APJ19" s="51"/>
      <c r="APK19" s="51"/>
      <c r="APL19" s="51"/>
      <c r="APM19" s="51"/>
      <c r="APN19" s="51"/>
      <c r="APO19" s="51"/>
      <c r="APP19" s="51"/>
      <c r="APQ19" s="51"/>
      <c r="APR19" s="51"/>
      <c r="APS19" s="51"/>
      <c r="APT19" s="51"/>
      <c r="APU19" s="51"/>
      <c r="APV19" s="51"/>
      <c r="APW19" s="51"/>
      <c r="APX19" s="51"/>
      <c r="APY19" s="51"/>
      <c r="APZ19" s="51"/>
      <c r="AQA19" s="51"/>
      <c r="AQB19" s="51"/>
      <c r="AQC19" s="51"/>
      <c r="AQD19" s="51"/>
      <c r="AQE19" s="51"/>
      <c r="AQF19" s="51"/>
      <c r="AQG19" s="51"/>
      <c r="AQH19" s="51"/>
      <c r="AQI19" s="51"/>
      <c r="AQJ19" s="51"/>
      <c r="AQK19" s="51"/>
      <c r="AQL19" s="51"/>
      <c r="AQM19" s="51"/>
      <c r="AQN19" s="51"/>
      <c r="AQO19" s="51"/>
      <c r="AQP19" s="51"/>
      <c r="AQQ19" s="51"/>
      <c r="AQR19" s="51"/>
      <c r="AQS19" s="51"/>
      <c r="AQT19" s="51"/>
      <c r="AQU19" s="51"/>
      <c r="AQV19" s="51"/>
      <c r="AQW19" s="51"/>
      <c r="AQX19" s="51"/>
      <c r="AQY19" s="51"/>
      <c r="AQZ19" s="51"/>
      <c r="ARA19" s="51"/>
      <c r="ARB19" s="51"/>
      <c r="ARC19" s="51"/>
      <c r="ARD19" s="51"/>
      <c r="ARE19" s="51"/>
      <c r="ARF19" s="51"/>
      <c r="ARG19" s="51"/>
      <c r="ARH19" s="51"/>
      <c r="ARI19" s="51"/>
      <c r="ARJ19" s="51"/>
      <c r="ARK19" s="51"/>
      <c r="ARL19" s="51"/>
      <c r="ARM19" s="51"/>
      <c r="ARN19" s="51"/>
      <c r="ARO19" s="51"/>
      <c r="ARP19" s="51"/>
      <c r="ARQ19" s="51"/>
      <c r="ARR19" s="51"/>
      <c r="ARS19" s="51"/>
      <c r="ART19" s="51"/>
      <c r="ARU19" s="51"/>
      <c r="ARV19" s="51"/>
      <c r="ARW19" s="51"/>
      <c r="ARX19" s="51"/>
      <c r="ARY19" s="51"/>
      <c r="ARZ19" s="51"/>
      <c r="ASA19" s="51"/>
      <c r="ASB19" s="51"/>
      <c r="ASC19" s="51"/>
      <c r="ASD19" s="51"/>
      <c r="ASE19" s="51"/>
      <c r="ASF19" s="51"/>
      <c r="ASG19" s="51"/>
      <c r="ASH19" s="51"/>
      <c r="ASI19" s="51"/>
      <c r="ASJ19" s="51"/>
      <c r="ASK19" s="51"/>
      <c r="ASL19" s="51"/>
      <c r="ASM19" s="51"/>
      <c r="ASN19" s="51"/>
      <c r="ASO19" s="51"/>
      <c r="ASP19" s="51"/>
      <c r="ASQ19" s="51"/>
      <c r="ASR19" s="51"/>
      <c r="ASS19" s="51"/>
      <c r="AST19" s="51"/>
      <c r="ASU19" s="51"/>
      <c r="ASV19" s="51"/>
      <c r="ASW19" s="51"/>
      <c r="ASX19" s="51"/>
      <c r="ASY19" s="51"/>
      <c r="ASZ19" s="51"/>
      <c r="ATA19" s="51"/>
      <c r="ATB19" s="51"/>
      <c r="ATC19" s="51"/>
      <c r="ATD19" s="51"/>
      <c r="ATE19" s="51"/>
      <c r="ATF19" s="51"/>
      <c r="ATG19" s="51"/>
      <c r="ATH19" s="51"/>
      <c r="ATI19" s="51"/>
      <c r="ATJ19" s="51"/>
      <c r="ATK19" s="51"/>
      <c r="ATL19" s="51"/>
      <c r="ATM19" s="51"/>
      <c r="ATN19" s="51"/>
      <c r="ATO19" s="51"/>
      <c r="ATP19" s="51"/>
      <c r="ATQ19" s="51"/>
      <c r="ATR19" s="51"/>
      <c r="ATS19" s="51"/>
      <c r="ATT19" s="51"/>
      <c r="ATU19" s="51"/>
      <c r="ATV19" s="51"/>
      <c r="ATW19" s="51"/>
      <c r="ATX19" s="51"/>
      <c r="ATY19" s="51"/>
      <c r="ATZ19" s="51"/>
      <c r="AUA19" s="51"/>
      <c r="AUB19" s="51"/>
      <c r="AUC19" s="51"/>
      <c r="AUD19" s="51"/>
      <c r="AUE19" s="51"/>
      <c r="AUF19" s="51"/>
      <c r="AUG19" s="51"/>
      <c r="AUH19" s="51"/>
      <c r="AUI19" s="51"/>
      <c r="AUJ19" s="51"/>
      <c r="AUK19" s="51"/>
      <c r="AUL19" s="51"/>
      <c r="AUM19" s="51"/>
      <c r="AUN19" s="51"/>
      <c r="AUO19" s="51"/>
      <c r="AUP19" s="51"/>
      <c r="AUQ19" s="51"/>
      <c r="AUR19" s="51"/>
      <c r="AUS19" s="51"/>
      <c r="AUT19" s="51"/>
      <c r="AUU19" s="51"/>
      <c r="AUV19" s="51"/>
      <c r="AUW19" s="51"/>
      <c r="AUX19" s="51"/>
      <c r="AUY19" s="51"/>
      <c r="AUZ19" s="51"/>
      <c r="AVA19" s="51"/>
      <c r="AVB19" s="51"/>
      <c r="AVC19" s="51"/>
      <c r="AVD19" s="51"/>
      <c r="AVE19" s="51"/>
      <c r="AVF19" s="51"/>
      <c r="AVG19" s="51"/>
      <c r="AVH19" s="51"/>
      <c r="AVI19" s="51"/>
      <c r="AVJ19" s="51"/>
      <c r="AVK19" s="51"/>
      <c r="AVL19" s="51"/>
      <c r="AVM19" s="51"/>
      <c r="AVN19" s="51"/>
      <c r="AVO19" s="51"/>
      <c r="AVP19" s="51"/>
      <c r="AVQ19" s="51"/>
      <c r="AVR19" s="51"/>
      <c r="AVS19" s="51"/>
      <c r="AVT19" s="51"/>
      <c r="AVU19" s="51"/>
      <c r="AVV19" s="51"/>
      <c r="AVW19" s="51"/>
      <c r="AVX19" s="51"/>
      <c r="AVY19" s="51"/>
      <c r="AVZ19" s="51"/>
      <c r="AWA19" s="51"/>
      <c r="AWB19" s="51"/>
      <c r="AWC19" s="51"/>
      <c r="AWD19" s="51"/>
      <c r="AWE19" s="51"/>
      <c r="AWF19" s="51"/>
      <c r="AWG19" s="51"/>
      <c r="AWH19" s="51"/>
      <c r="AWI19" s="51"/>
      <c r="AWJ19" s="51"/>
      <c r="AWK19" s="51"/>
      <c r="AWL19" s="51"/>
      <c r="AWM19" s="51"/>
      <c r="AWN19" s="51"/>
      <c r="AWO19" s="51"/>
      <c r="AWP19" s="51"/>
      <c r="AWQ19" s="51"/>
      <c r="AWR19" s="51"/>
      <c r="AWS19" s="51"/>
      <c r="AWT19" s="51"/>
      <c r="AWU19" s="51"/>
      <c r="AWV19" s="51"/>
      <c r="AWW19" s="51"/>
      <c r="AWX19" s="51"/>
      <c r="AWY19" s="51"/>
      <c r="AWZ19" s="51"/>
      <c r="AXA19" s="51"/>
      <c r="AXB19" s="51"/>
      <c r="AXC19" s="51"/>
      <c r="AXD19" s="51"/>
      <c r="AXE19" s="51"/>
      <c r="AXF19" s="51"/>
      <c r="AXG19" s="51"/>
      <c r="AXH19" s="51"/>
      <c r="AXI19" s="51"/>
      <c r="AXJ19" s="51"/>
      <c r="AXK19" s="51"/>
      <c r="AXL19" s="51"/>
      <c r="AXM19" s="51"/>
      <c r="AXN19" s="51"/>
      <c r="AXO19" s="51"/>
      <c r="AXP19" s="51"/>
      <c r="AXQ19" s="51"/>
      <c r="AXR19" s="51"/>
      <c r="AXS19" s="51"/>
      <c r="AXT19" s="51"/>
      <c r="AXU19" s="51"/>
      <c r="AXV19" s="51"/>
      <c r="AXW19" s="51"/>
      <c r="AXX19" s="51"/>
      <c r="AXY19" s="51"/>
      <c r="AXZ19" s="51"/>
      <c r="AYA19" s="51"/>
      <c r="AYB19" s="51"/>
      <c r="AYC19" s="51"/>
      <c r="AYD19" s="51"/>
      <c r="AYE19" s="51"/>
      <c r="AYF19" s="51"/>
      <c r="AYG19" s="51"/>
      <c r="AYH19" s="51"/>
      <c r="AYI19" s="51"/>
      <c r="AYJ19" s="51"/>
      <c r="AYK19" s="51"/>
      <c r="AYL19" s="51"/>
      <c r="AYM19" s="51"/>
      <c r="AYN19" s="51"/>
      <c r="AYO19" s="51"/>
      <c r="AYP19" s="51"/>
      <c r="AYQ19" s="51"/>
      <c r="AYR19" s="51"/>
      <c r="AYS19" s="51"/>
      <c r="AYT19" s="51"/>
      <c r="AYU19" s="51"/>
      <c r="AYV19" s="51"/>
      <c r="AYW19" s="51"/>
      <c r="AYX19" s="51"/>
      <c r="AYY19" s="51"/>
      <c r="AYZ19" s="51"/>
      <c r="AZA19" s="51"/>
      <c r="AZB19" s="51"/>
      <c r="AZC19" s="51"/>
      <c r="AZD19" s="51"/>
      <c r="AZE19" s="51"/>
      <c r="AZF19" s="51"/>
      <c r="AZG19" s="51"/>
      <c r="AZH19" s="51"/>
      <c r="AZI19" s="51"/>
      <c r="AZJ19" s="51"/>
      <c r="AZK19" s="51"/>
      <c r="AZL19" s="51"/>
      <c r="AZM19" s="51"/>
      <c r="AZN19" s="51"/>
      <c r="AZO19" s="51"/>
      <c r="AZP19" s="51"/>
      <c r="AZQ19" s="51"/>
      <c r="AZR19" s="51"/>
      <c r="AZS19" s="51"/>
      <c r="AZT19" s="51"/>
      <c r="AZU19" s="51"/>
      <c r="AZV19" s="51"/>
      <c r="AZW19" s="51"/>
      <c r="AZX19" s="51"/>
      <c r="AZY19" s="51"/>
      <c r="AZZ19" s="51"/>
      <c r="BAA19" s="51"/>
      <c r="BAB19" s="51"/>
      <c r="BAC19" s="51"/>
      <c r="BAD19" s="51"/>
      <c r="BAE19" s="51"/>
      <c r="BAF19" s="51"/>
      <c r="BAG19" s="51"/>
      <c r="BAH19" s="51"/>
      <c r="BAI19" s="51"/>
      <c r="BAJ19" s="51"/>
      <c r="BAK19" s="51"/>
      <c r="BAL19" s="51"/>
      <c r="BAM19" s="51"/>
      <c r="BAN19" s="51"/>
      <c r="BAO19" s="51"/>
      <c r="BAP19" s="51"/>
      <c r="BAQ19" s="51"/>
      <c r="BAR19" s="51"/>
      <c r="BAS19" s="51"/>
      <c r="BAT19" s="51"/>
      <c r="BAU19" s="51"/>
      <c r="BAV19" s="51"/>
      <c r="BAW19" s="51"/>
      <c r="BAX19" s="51"/>
      <c r="BAY19" s="51"/>
      <c r="BAZ19" s="51"/>
      <c r="BBA19" s="51"/>
      <c r="BBB19" s="51"/>
      <c r="BBC19" s="51"/>
      <c r="BBD19" s="51"/>
      <c r="BBE19" s="51"/>
      <c r="BBF19" s="51"/>
      <c r="BBG19" s="51"/>
      <c r="BBH19" s="51"/>
      <c r="BBI19" s="51"/>
      <c r="BBJ19" s="51"/>
      <c r="BBK19" s="51"/>
      <c r="BBL19" s="51"/>
      <c r="BBM19" s="51"/>
      <c r="BBN19" s="51"/>
      <c r="BBO19" s="51"/>
      <c r="BBP19" s="51"/>
      <c r="BBQ19" s="51"/>
      <c r="BBR19" s="51"/>
      <c r="BBS19" s="51"/>
      <c r="BBT19" s="51"/>
      <c r="BBU19" s="51"/>
      <c r="BBV19" s="51"/>
      <c r="BBW19" s="51"/>
      <c r="BBX19" s="51"/>
      <c r="BBY19" s="51"/>
      <c r="BBZ19" s="51"/>
      <c r="BCA19" s="51"/>
      <c r="BCB19" s="51"/>
      <c r="BCC19" s="51"/>
      <c r="BCD19" s="51"/>
      <c r="BCE19" s="51"/>
      <c r="BCF19" s="51"/>
      <c r="BCG19" s="51"/>
      <c r="BCH19" s="51"/>
      <c r="BCI19" s="51"/>
      <c r="BCJ19" s="51"/>
      <c r="BCK19" s="51"/>
      <c r="BCL19" s="51"/>
      <c r="BCM19" s="51"/>
      <c r="BCN19" s="51"/>
      <c r="BCO19" s="51"/>
      <c r="BCP19" s="51"/>
      <c r="BCQ19" s="51"/>
      <c r="BCR19" s="51"/>
      <c r="BCS19" s="51"/>
      <c r="BCT19" s="51"/>
      <c r="BCU19" s="51"/>
      <c r="BCV19" s="51"/>
      <c r="BCW19" s="51"/>
      <c r="BCX19" s="51"/>
      <c r="BCY19" s="51"/>
      <c r="BCZ19" s="51"/>
      <c r="BDA19" s="51"/>
      <c r="BDB19" s="51"/>
      <c r="BDC19" s="51"/>
      <c r="BDD19" s="51"/>
      <c r="BDE19" s="51"/>
      <c r="BDF19" s="51"/>
      <c r="BDG19" s="51"/>
      <c r="BDH19" s="51"/>
      <c r="BDI19" s="51"/>
      <c r="BDJ19" s="51"/>
      <c r="BDK19" s="51"/>
      <c r="BDL19" s="51"/>
      <c r="BDM19" s="51"/>
      <c r="BDN19" s="51"/>
      <c r="BDO19" s="51"/>
      <c r="BDP19" s="51"/>
      <c r="BDQ19" s="51"/>
      <c r="BDR19" s="51"/>
      <c r="BDS19" s="51"/>
      <c r="BDT19" s="51"/>
      <c r="BDU19" s="51"/>
      <c r="BDV19" s="51"/>
      <c r="BDW19" s="51"/>
      <c r="BDX19" s="51"/>
      <c r="BDY19" s="51"/>
      <c r="BDZ19" s="51"/>
      <c r="BEA19" s="51"/>
      <c r="BEB19" s="51"/>
      <c r="BEC19" s="51"/>
      <c r="BED19" s="51"/>
      <c r="BEE19" s="51"/>
      <c r="BEF19" s="51"/>
      <c r="BEG19" s="51"/>
      <c r="BEH19" s="51"/>
      <c r="BEI19" s="51"/>
      <c r="BEJ19" s="51"/>
      <c r="BEK19" s="51"/>
      <c r="BEL19" s="51"/>
      <c r="BEM19" s="51"/>
      <c r="BEN19" s="51"/>
      <c r="BEO19" s="51"/>
      <c r="BEP19" s="51"/>
      <c r="BEQ19" s="51"/>
      <c r="BER19" s="51"/>
      <c r="BES19" s="51"/>
      <c r="BET19" s="51"/>
      <c r="BEU19" s="51"/>
      <c r="BEV19" s="51"/>
      <c r="BEW19" s="51"/>
      <c r="BEX19" s="51"/>
      <c r="BEY19" s="51"/>
      <c r="BEZ19" s="51"/>
      <c r="BFA19" s="51"/>
      <c r="BFB19" s="51"/>
      <c r="BFC19" s="51"/>
      <c r="BFD19" s="51"/>
      <c r="BFE19" s="51"/>
      <c r="BFF19" s="51"/>
      <c r="BFG19" s="51"/>
      <c r="BFH19" s="51"/>
      <c r="BFI19" s="51"/>
      <c r="BFJ19" s="51"/>
      <c r="BFK19" s="51"/>
      <c r="BFL19" s="51"/>
      <c r="BFM19" s="51"/>
      <c r="BFN19" s="51"/>
      <c r="BFO19" s="51"/>
      <c r="BFP19" s="51"/>
      <c r="BFQ19" s="51"/>
      <c r="BFR19" s="51"/>
      <c r="BFS19" s="51"/>
      <c r="BFT19" s="51"/>
      <c r="BFU19" s="51"/>
      <c r="BFV19" s="51"/>
      <c r="BFW19" s="51"/>
      <c r="BFX19" s="51"/>
      <c r="BFY19" s="51"/>
      <c r="BFZ19" s="51"/>
      <c r="BGA19" s="51"/>
      <c r="BGB19" s="51"/>
      <c r="BGC19" s="51"/>
      <c r="BGD19" s="51"/>
      <c r="BGE19" s="51"/>
      <c r="BGF19" s="51"/>
      <c r="BGG19" s="51"/>
      <c r="BGH19" s="51"/>
      <c r="BGI19" s="51"/>
      <c r="BGJ19" s="51"/>
      <c r="BGK19" s="51"/>
      <c r="BGL19" s="51"/>
      <c r="BGM19" s="51"/>
      <c r="BGN19" s="51"/>
      <c r="BGO19" s="51"/>
      <c r="BGP19" s="51"/>
      <c r="BGQ19" s="51"/>
      <c r="BGR19" s="51"/>
      <c r="BGS19" s="51"/>
      <c r="BGT19" s="51"/>
      <c r="BGU19" s="51"/>
      <c r="BGV19" s="51"/>
      <c r="BGW19" s="51"/>
      <c r="BGX19" s="51"/>
      <c r="BGY19" s="51"/>
      <c r="BGZ19" s="51"/>
      <c r="BHA19" s="51"/>
      <c r="BHB19" s="51"/>
      <c r="BHC19" s="51"/>
      <c r="BHD19" s="51"/>
      <c r="BHE19" s="51"/>
      <c r="BHF19" s="51"/>
      <c r="BHG19" s="51"/>
      <c r="BHH19" s="51"/>
      <c r="BHI19" s="51"/>
      <c r="BHJ19" s="51"/>
      <c r="BHK19" s="51"/>
      <c r="BHL19" s="51"/>
      <c r="BHM19" s="51"/>
      <c r="BHN19" s="51"/>
      <c r="BHO19" s="51"/>
      <c r="BHP19" s="51"/>
      <c r="BHQ19" s="51"/>
      <c r="BHR19" s="51"/>
      <c r="BHS19" s="51"/>
      <c r="BHT19" s="51"/>
      <c r="BHU19" s="51"/>
      <c r="BHV19" s="51"/>
      <c r="BHW19" s="51"/>
      <c r="BHX19" s="51"/>
      <c r="BHY19" s="51"/>
      <c r="BHZ19" s="51"/>
      <c r="BIA19" s="51"/>
      <c r="BIB19" s="51"/>
      <c r="BIC19" s="51"/>
      <c r="BID19" s="51"/>
      <c r="BIE19" s="51"/>
      <c r="BIF19" s="51"/>
      <c r="BIG19" s="51"/>
      <c r="BIH19" s="51"/>
      <c r="BII19" s="51"/>
      <c r="BIJ19" s="51"/>
      <c r="BIK19" s="51"/>
      <c r="BIL19" s="51"/>
      <c r="BIM19" s="51"/>
      <c r="BIN19" s="51"/>
      <c r="BIO19" s="51"/>
      <c r="BIP19" s="51"/>
      <c r="BIQ19" s="51"/>
      <c r="BIR19" s="51"/>
      <c r="BIS19" s="51"/>
      <c r="BIT19" s="51"/>
      <c r="BIU19" s="51"/>
      <c r="BIV19" s="51"/>
      <c r="BIW19" s="51"/>
      <c r="BIX19" s="51"/>
      <c r="BIY19" s="51"/>
      <c r="BIZ19" s="51"/>
      <c r="BJA19" s="51"/>
      <c r="BJB19" s="51"/>
      <c r="BJC19" s="51"/>
      <c r="BJD19" s="51"/>
      <c r="BJE19" s="51"/>
      <c r="BJF19" s="51"/>
      <c r="BJG19" s="51"/>
      <c r="BJH19" s="51"/>
      <c r="BJI19" s="51"/>
      <c r="BJJ19" s="51"/>
      <c r="BJK19" s="51"/>
      <c r="BJL19" s="51"/>
      <c r="BJM19" s="51"/>
      <c r="BJN19" s="51"/>
      <c r="BJO19" s="51"/>
      <c r="BJP19" s="51"/>
      <c r="BJQ19" s="51"/>
      <c r="BJR19" s="51"/>
      <c r="BJS19" s="51"/>
      <c r="BJT19" s="51"/>
      <c r="BJU19" s="51"/>
      <c r="BJV19" s="51"/>
      <c r="BJW19" s="51"/>
      <c r="BJX19" s="51"/>
      <c r="BJY19" s="51"/>
      <c r="BJZ19" s="51"/>
      <c r="BKA19" s="51"/>
      <c r="BKB19" s="51"/>
      <c r="BKC19" s="51"/>
      <c r="BKD19" s="51"/>
      <c r="BKE19" s="51"/>
      <c r="BKF19" s="51"/>
      <c r="BKG19" s="51"/>
      <c r="BKH19" s="51"/>
      <c r="BKI19" s="51"/>
      <c r="BKJ19" s="51"/>
      <c r="BKK19" s="51"/>
      <c r="BKL19" s="51"/>
      <c r="BKM19" s="51"/>
      <c r="BKN19" s="51"/>
      <c r="BKO19" s="51"/>
      <c r="BKP19" s="51"/>
      <c r="BKQ19" s="51"/>
      <c r="BKR19" s="51"/>
      <c r="BKS19" s="51"/>
      <c r="BKT19" s="51"/>
      <c r="BKU19" s="51"/>
      <c r="BKV19" s="51"/>
      <c r="BKW19" s="51"/>
      <c r="BKX19" s="51"/>
      <c r="BKY19" s="51"/>
      <c r="BKZ19" s="51"/>
      <c r="BLA19" s="51"/>
      <c r="BLB19" s="51"/>
      <c r="BLC19" s="51"/>
      <c r="BLD19" s="51"/>
      <c r="BLE19" s="51"/>
      <c r="BLF19" s="51"/>
      <c r="BLG19" s="51"/>
      <c r="BLH19" s="51"/>
      <c r="BLI19" s="51"/>
      <c r="BLJ19" s="51"/>
      <c r="BLK19" s="51"/>
      <c r="BLL19" s="51"/>
      <c r="BLM19" s="51"/>
      <c r="BLN19" s="51"/>
      <c r="BLO19" s="51"/>
      <c r="BLP19" s="51"/>
      <c r="BLQ19" s="51"/>
      <c r="BLR19" s="51"/>
      <c r="BLS19" s="51"/>
      <c r="BLT19" s="51"/>
      <c r="BLU19" s="51"/>
      <c r="BLV19" s="51"/>
      <c r="BLW19" s="51"/>
      <c r="BLX19" s="51"/>
      <c r="BLY19" s="51"/>
      <c r="BLZ19" s="51"/>
      <c r="BMA19" s="51"/>
      <c r="BMB19" s="51"/>
      <c r="BMC19" s="51"/>
      <c r="BMD19" s="51"/>
      <c r="BME19" s="51"/>
      <c r="BMF19" s="51"/>
      <c r="BMG19" s="51"/>
      <c r="BMH19" s="51"/>
      <c r="BMI19" s="51"/>
      <c r="BMJ19" s="51"/>
      <c r="BMK19" s="51"/>
      <c r="BML19" s="51"/>
      <c r="BMM19" s="51"/>
      <c r="BMN19" s="51"/>
      <c r="BMO19" s="51"/>
      <c r="BMP19" s="51"/>
      <c r="BMQ19" s="51"/>
      <c r="BMR19" s="51"/>
      <c r="BMS19" s="51"/>
      <c r="BMT19" s="51"/>
      <c r="BMU19" s="51"/>
      <c r="BMV19" s="51"/>
      <c r="BMW19" s="51"/>
      <c r="BMX19" s="51"/>
      <c r="BMY19" s="51"/>
      <c r="BMZ19" s="51"/>
      <c r="BNA19" s="51"/>
      <c r="BNB19" s="51"/>
      <c r="BNC19" s="51"/>
      <c r="BND19" s="51"/>
      <c r="BNE19" s="51"/>
      <c r="BNF19" s="51"/>
      <c r="BNG19" s="51"/>
      <c r="BNH19" s="51"/>
      <c r="BNI19" s="51"/>
      <c r="BNJ19" s="51"/>
      <c r="BNK19" s="51"/>
      <c r="BNL19" s="51"/>
      <c r="BNM19" s="51"/>
      <c r="BNN19" s="51"/>
      <c r="BNO19" s="51"/>
      <c r="BNP19" s="51"/>
      <c r="BNQ19" s="51"/>
      <c r="BNR19" s="51"/>
      <c r="BNS19" s="51"/>
      <c r="BNT19" s="51"/>
      <c r="BNU19" s="51"/>
      <c r="BNV19" s="51"/>
      <c r="BNW19" s="51"/>
      <c r="BNX19" s="51"/>
      <c r="BNY19" s="51"/>
      <c r="BNZ19" s="51"/>
      <c r="BOA19" s="51"/>
      <c r="BOB19" s="51"/>
      <c r="BOC19" s="51"/>
      <c r="BOD19" s="51"/>
      <c r="BOE19" s="51"/>
      <c r="BOF19" s="51"/>
      <c r="BOG19" s="51"/>
      <c r="BOH19" s="51"/>
      <c r="BOI19" s="51"/>
      <c r="BOJ19" s="51"/>
      <c r="BOK19" s="51"/>
      <c r="BOL19" s="51"/>
      <c r="BOM19" s="51"/>
      <c r="BON19" s="51"/>
      <c r="BOO19" s="51"/>
      <c r="BOP19" s="51"/>
      <c r="BOQ19" s="51"/>
      <c r="BOR19" s="51"/>
      <c r="BOS19" s="51"/>
      <c r="BOT19" s="51"/>
      <c r="BOU19" s="51"/>
      <c r="BOV19" s="51"/>
      <c r="BOW19" s="51"/>
      <c r="BOX19" s="51"/>
      <c r="BOY19" s="51"/>
      <c r="BOZ19" s="51"/>
      <c r="BPA19" s="51"/>
      <c r="BPB19" s="51"/>
      <c r="BPC19" s="51"/>
      <c r="BPD19" s="51"/>
      <c r="BPE19" s="51"/>
      <c r="BPF19" s="51"/>
      <c r="BPG19" s="51"/>
      <c r="BPH19" s="51"/>
      <c r="BPI19" s="51"/>
      <c r="BPJ19" s="51"/>
      <c r="BPK19" s="51"/>
      <c r="BPL19" s="51"/>
      <c r="BPM19" s="51"/>
      <c r="BPN19" s="51"/>
      <c r="BPO19" s="51"/>
      <c r="BPP19" s="51"/>
      <c r="BPQ19" s="51"/>
      <c r="BPR19" s="51"/>
      <c r="BPS19" s="51"/>
      <c r="BPT19" s="51"/>
      <c r="BPU19" s="51"/>
      <c r="BPV19" s="51"/>
      <c r="BPW19" s="51"/>
      <c r="BPX19" s="51"/>
      <c r="BPY19" s="51"/>
      <c r="BPZ19" s="51"/>
      <c r="BQA19" s="51"/>
      <c r="BQB19" s="51"/>
      <c r="BQC19" s="51"/>
      <c r="BQD19" s="51"/>
      <c r="BQE19" s="51"/>
      <c r="BQF19" s="51"/>
      <c r="BQG19" s="51"/>
      <c r="BQH19" s="51"/>
      <c r="BQI19" s="51"/>
      <c r="BQJ19" s="51"/>
      <c r="BQK19" s="51"/>
      <c r="BQL19" s="51"/>
      <c r="BQM19" s="51"/>
      <c r="BQN19" s="51"/>
      <c r="BQO19" s="51"/>
      <c r="BQP19" s="51"/>
      <c r="BQQ19" s="51"/>
      <c r="BQR19" s="51"/>
      <c r="BQS19" s="51"/>
      <c r="BQT19" s="51"/>
      <c r="BQU19" s="51"/>
      <c r="BQV19" s="51"/>
      <c r="BQW19" s="51"/>
      <c r="BQX19" s="51"/>
      <c r="BQY19" s="51"/>
      <c r="BQZ19" s="51"/>
      <c r="BRA19" s="51"/>
      <c r="BRB19" s="51"/>
      <c r="BRC19" s="51"/>
      <c r="BRD19" s="51"/>
      <c r="BRE19" s="51"/>
      <c r="BRF19" s="51"/>
      <c r="BRG19" s="51"/>
      <c r="BRH19" s="51"/>
      <c r="BRI19" s="51"/>
      <c r="BRJ19" s="51"/>
      <c r="BRK19" s="51"/>
      <c r="BRL19" s="51"/>
      <c r="BRM19" s="51"/>
      <c r="BRN19" s="51"/>
      <c r="BRO19" s="51"/>
      <c r="BRP19" s="51"/>
      <c r="BRQ19" s="51"/>
      <c r="BRR19" s="51"/>
      <c r="BRS19" s="51"/>
      <c r="BRT19" s="51"/>
      <c r="BRU19" s="51"/>
      <c r="BRV19" s="51"/>
      <c r="BRW19" s="51"/>
      <c r="BRX19" s="51"/>
      <c r="BRY19" s="51"/>
      <c r="BRZ19" s="51"/>
      <c r="BSA19" s="51"/>
      <c r="BSB19" s="51"/>
      <c r="BSC19" s="51"/>
      <c r="BSD19" s="51"/>
      <c r="BSE19" s="51"/>
      <c r="BSF19" s="51"/>
      <c r="BSG19" s="51"/>
      <c r="BSH19" s="51"/>
      <c r="BSI19" s="51"/>
      <c r="BSJ19" s="51"/>
      <c r="BSK19" s="51"/>
      <c r="BSL19" s="51"/>
      <c r="BSM19" s="51"/>
      <c r="BSN19" s="51"/>
      <c r="BSO19" s="51"/>
      <c r="BSP19" s="51"/>
      <c r="BSQ19" s="51"/>
      <c r="BSR19" s="51"/>
      <c r="BSS19" s="51"/>
      <c r="BST19" s="51"/>
      <c r="BSU19" s="51"/>
      <c r="BSV19" s="51"/>
      <c r="BSW19" s="51"/>
      <c r="BSX19" s="51"/>
      <c r="BSY19" s="51"/>
      <c r="BSZ19" s="51"/>
      <c r="BTA19" s="51"/>
      <c r="BTB19" s="51"/>
      <c r="BTC19" s="51"/>
      <c r="BTD19" s="51"/>
      <c r="BTE19" s="51"/>
      <c r="BTF19" s="51"/>
      <c r="BTG19" s="51"/>
      <c r="BTH19" s="51"/>
      <c r="BTI19" s="51"/>
      <c r="BTJ19" s="51"/>
      <c r="BTK19" s="51"/>
      <c r="BTL19" s="51"/>
      <c r="BTM19" s="51"/>
      <c r="BTN19" s="51"/>
      <c r="BTO19" s="51"/>
      <c r="BTP19" s="51"/>
      <c r="BTQ19" s="51"/>
      <c r="BTR19" s="51"/>
      <c r="BTS19" s="51"/>
      <c r="BTT19" s="51"/>
      <c r="BTU19" s="51"/>
      <c r="BTV19" s="51"/>
      <c r="BTW19" s="51"/>
      <c r="BTX19" s="51"/>
      <c r="BTY19" s="51"/>
      <c r="BTZ19" s="51"/>
      <c r="BUA19" s="51"/>
      <c r="BUB19" s="51"/>
      <c r="BUC19" s="51"/>
      <c r="BUD19" s="51"/>
      <c r="BUE19" s="51"/>
      <c r="BUF19" s="51"/>
      <c r="BUG19" s="51"/>
      <c r="BUH19" s="51"/>
      <c r="BUI19" s="51"/>
      <c r="BUJ19" s="51"/>
      <c r="BUK19" s="51"/>
      <c r="BUL19" s="51"/>
      <c r="BUM19" s="51"/>
      <c r="BUN19" s="51"/>
      <c r="BUO19" s="51"/>
      <c r="BUP19" s="51"/>
      <c r="BUQ19" s="51"/>
      <c r="BUR19" s="51"/>
      <c r="BUS19" s="51"/>
      <c r="BUT19" s="51"/>
      <c r="BUU19" s="51"/>
      <c r="BUV19" s="51"/>
      <c r="BUW19" s="51"/>
      <c r="BUX19" s="51"/>
      <c r="BUY19" s="51"/>
      <c r="BUZ19" s="51"/>
      <c r="BVA19" s="51"/>
      <c r="BVB19" s="51"/>
      <c r="BVC19" s="51"/>
      <c r="BVD19" s="51"/>
      <c r="BVE19" s="51"/>
      <c r="BVF19" s="51"/>
      <c r="BVG19" s="51"/>
      <c r="BVH19" s="51"/>
      <c r="BVI19" s="51"/>
      <c r="BVJ19" s="51"/>
      <c r="BVK19" s="51"/>
      <c r="BVL19" s="51"/>
      <c r="BVM19" s="51"/>
      <c r="BVN19" s="51"/>
      <c r="BVO19" s="51"/>
      <c r="BVP19" s="51"/>
      <c r="BVQ19" s="51"/>
      <c r="BVR19" s="51"/>
      <c r="BVS19" s="51"/>
      <c r="BVT19" s="51"/>
      <c r="BVU19" s="51"/>
      <c r="BVV19" s="51"/>
      <c r="BVW19" s="51"/>
      <c r="BVX19" s="51"/>
      <c r="BVY19" s="51"/>
      <c r="BVZ19" s="51"/>
      <c r="BWA19" s="51"/>
      <c r="BWB19" s="51"/>
      <c r="BWC19" s="51"/>
      <c r="BWD19" s="51"/>
      <c r="BWE19" s="51"/>
      <c r="BWF19" s="51"/>
      <c r="BWG19" s="51"/>
      <c r="BWH19" s="51"/>
      <c r="BWI19" s="51"/>
      <c r="BWJ19" s="51"/>
      <c r="BWK19" s="51"/>
      <c r="BWL19" s="51"/>
      <c r="BWM19" s="51"/>
      <c r="BWN19" s="51"/>
      <c r="BWO19" s="51"/>
      <c r="BWP19" s="51"/>
      <c r="BWQ19" s="51"/>
      <c r="BWR19" s="51"/>
      <c r="BWS19" s="51"/>
      <c r="BWT19" s="51"/>
      <c r="BWU19" s="51"/>
      <c r="BWV19" s="51"/>
      <c r="BWW19" s="51"/>
      <c r="BWX19" s="51"/>
      <c r="BWY19" s="51"/>
      <c r="BWZ19" s="51"/>
      <c r="BXA19" s="51"/>
      <c r="BXB19" s="51"/>
      <c r="BXC19" s="51"/>
      <c r="BXD19" s="51"/>
      <c r="BXE19" s="51"/>
      <c r="BXF19" s="51"/>
      <c r="BXG19" s="51"/>
      <c r="BXH19" s="51"/>
      <c r="BXI19" s="51"/>
      <c r="BXJ19" s="51"/>
      <c r="BXK19" s="51"/>
      <c r="BXL19" s="51"/>
      <c r="BXM19" s="51"/>
      <c r="BXN19" s="51"/>
      <c r="BXO19" s="51"/>
      <c r="BXP19" s="51"/>
      <c r="BXQ19" s="51"/>
      <c r="BXR19" s="51"/>
      <c r="BXS19" s="51"/>
      <c r="BXT19" s="51"/>
      <c r="BXU19" s="51"/>
      <c r="BXV19" s="51"/>
      <c r="BXW19" s="51"/>
      <c r="BXX19" s="51"/>
      <c r="BXY19" s="51"/>
      <c r="BXZ19" s="51"/>
      <c r="BYA19" s="51"/>
      <c r="BYB19" s="51"/>
      <c r="BYC19" s="51"/>
      <c r="BYD19" s="51"/>
      <c r="BYE19" s="51"/>
      <c r="BYF19" s="51"/>
      <c r="BYG19" s="51"/>
      <c r="BYH19" s="51"/>
      <c r="BYI19" s="51"/>
      <c r="BYJ19" s="51"/>
      <c r="BYK19" s="51"/>
      <c r="BYL19" s="51"/>
      <c r="BYM19" s="51"/>
      <c r="BYN19" s="51"/>
      <c r="BYO19" s="51"/>
      <c r="BYP19" s="51"/>
      <c r="BYQ19" s="51"/>
      <c r="BYR19" s="51"/>
      <c r="BYS19" s="51"/>
      <c r="BYT19" s="51"/>
      <c r="BYU19" s="51"/>
      <c r="BYV19" s="51"/>
      <c r="BYW19" s="51"/>
      <c r="BYX19" s="51"/>
      <c r="BYY19" s="51"/>
      <c r="BYZ19" s="51"/>
      <c r="BZA19" s="51"/>
      <c r="BZB19" s="51"/>
      <c r="BZC19" s="51"/>
      <c r="BZD19" s="51"/>
      <c r="BZE19" s="51"/>
      <c r="BZF19" s="51"/>
      <c r="BZG19" s="51"/>
      <c r="BZH19" s="51"/>
      <c r="BZI19" s="51"/>
      <c r="BZJ19" s="51"/>
      <c r="BZK19" s="51"/>
      <c r="BZL19" s="51"/>
      <c r="BZM19" s="51"/>
      <c r="BZN19" s="51"/>
      <c r="BZO19" s="51"/>
      <c r="BZP19" s="51"/>
      <c r="BZQ19" s="51"/>
      <c r="BZR19" s="51"/>
      <c r="BZS19" s="51"/>
      <c r="BZT19" s="51"/>
      <c r="BZU19" s="51"/>
      <c r="BZV19" s="51"/>
      <c r="BZW19" s="51"/>
      <c r="BZX19" s="51"/>
      <c r="BZY19" s="51"/>
      <c r="BZZ19" s="51"/>
      <c r="CAA19" s="51"/>
      <c r="CAB19" s="51"/>
      <c r="CAC19" s="51"/>
      <c r="CAD19" s="51"/>
      <c r="CAE19" s="51"/>
      <c r="CAF19" s="51"/>
      <c r="CAG19" s="51"/>
      <c r="CAH19" s="51"/>
      <c r="CAI19" s="51"/>
      <c r="CAJ19" s="51"/>
      <c r="CAK19" s="51"/>
      <c r="CAL19" s="51"/>
      <c r="CAM19" s="51"/>
      <c r="CAN19" s="51"/>
      <c r="CAO19" s="51"/>
      <c r="CAP19" s="51"/>
      <c r="CAQ19" s="51"/>
      <c r="CAR19" s="51"/>
      <c r="CAS19" s="51"/>
      <c r="CAT19" s="51"/>
      <c r="CAU19" s="51"/>
      <c r="CAV19" s="51"/>
      <c r="CAW19" s="51"/>
      <c r="CAX19" s="51"/>
      <c r="CAY19" s="51"/>
      <c r="CAZ19" s="51"/>
      <c r="CBA19" s="51"/>
      <c r="CBB19" s="51"/>
      <c r="CBC19" s="51"/>
      <c r="CBD19" s="51"/>
      <c r="CBE19" s="51"/>
      <c r="CBF19" s="51"/>
      <c r="CBG19" s="51"/>
      <c r="CBH19" s="51"/>
      <c r="CBI19" s="51"/>
      <c r="CBJ19" s="51"/>
      <c r="CBK19" s="51"/>
      <c r="CBL19" s="51"/>
      <c r="CBM19" s="51"/>
      <c r="CBN19" s="51"/>
      <c r="CBO19" s="51"/>
      <c r="CBP19" s="51"/>
      <c r="CBQ19" s="51"/>
      <c r="CBR19" s="51"/>
      <c r="CBS19" s="51"/>
      <c r="CBT19" s="51"/>
      <c r="CBU19" s="51"/>
      <c r="CBV19" s="51"/>
      <c r="CBW19" s="51"/>
      <c r="CBX19" s="51"/>
      <c r="CBY19" s="51"/>
      <c r="CBZ19" s="51"/>
      <c r="CCA19" s="51"/>
      <c r="CCB19" s="51"/>
      <c r="CCC19" s="51"/>
      <c r="CCD19" s="51"/>
      <c r="CCE19" s="51"/>
      <c r="CCF19" s="51"/>
      <c r="CCG19" s="51"/>
      <c r="CCH19" s="51"/>
      <c r="CCI19" s="51"/>
      <c r="CCJ19" s="51"/>
      <c r="CCK19" s="51"/>
      <c r="CCL19" s="51"/>
      <c r="CCM19" s="51"/>
      <c r="CCN19" s="51"/>
      <c r="CCO19" s="51"/>
      <c r="CCP19" s="51"/>
      <c r="CCQ19" s="51"/>
      <c r="CCR19" s="51"/>
      <c r="CCS19" s="51"/>
      <c r="CCT19" s="51"/>
      <c r="CCU19" s="51"/>
      <c r="CCV19" s="51"/>
      <c r="CCW19" s="51"/>
      <c r="CCX19" s="51"/>
      <c r="CCY19" s="51"/>
      <c r="CCZ19" s="51"/>
      <c r="CDA19" s="51"/>
      <c r="CDB19" s="51"/>
      <c r="CDC19" s="51"/>
      <c r="CDD19" s="51"/>
      <c r="CDE19" s="51"/>
      <c r="CDF19" s="51"/>
      <c r="CDG19" s="51"/>
      <c r="CDH19" s="51"/>
      <c r="CDI19" s="51"/>
      <c r="CDJ19" s="51"/>
      <c r="CDK19" s="51"/>
      <c r="CDL19" s="51"/>
      <c r="CDM19" s="51"/>
      <c r="CDN19" s="51"/>
      <c r="CDO19" s="51"/>
      <c r="CDP19" s="51"/>
      <c r="CDQ19" s="51"/>
      <c r="CDR19" s="51"/>
      <c r="CDS19" s="51"/>
      <c r="CDT19" s="51"/>
      <c r="CDU19" s="51"/>
      <c r="CDV19" s="51"/>
      <c r="CDW19" s="51"/>
      <c r="CDX19" s="51"/>
      <c r="CDY19" s="51"/>
      <c r="CDZ19" s="51"/>
      <c r="CEA19" s="51"/>
      <c r="CEB19" s="51"/>
      <c r="CEC19" s="51"/>
      <c r="CED19" s="51"/>
      <c r="CEE19" s="51"/>
      <c r="CEF19" s="51"/>
      <c r="CEG19" s="51"/>
      <c r="CEH19" s="51"/>
      <c r="CEI19" s="51"/>
      <c r="CEJ19" s="51"/>
      <c r="CEK19" s="51"/>
      <c r="CEL19" s="51"/>
      <c r="CEM19" s="51"/>
      <c r="CEN19" s="51"/>
      <c r="CEO19" s="51"/>
      <c r="CEP19" s="51"/>
      <c r="CEQ19" s="51"/>
      <c r="CER19" s="51"/>
      <c r="CES19" s="51"/>
      <c r="CET19" s="51"/>
      <c r="CEU19" s="51"/>
      <c r="CEV19" s="51"/>
      <c r="CEW19" s="51"/>
      <c r="CEX19" s="51"/>
      <c r="CEY19" s="51"/>
      <c r="CEZ19" s="51"/>
      <c r="CFA19" s="51"/>
      <c r="CFB19" s="51"/>
      <c r="CFC19" s="51"/>
      <c r="CFD19" s="51"/>
      <c r="CFE19" s="51"/>
      <c r="CFF19" s="51"/>
      <c r="CFG19" s="51"/>
      <c r="CFH19" s="51"/>
      <c r="CFI19" s="51"/>
      <c r="CFJ19" s="51"/>
      <c r="CFK19" s="51"/>
      <c r="CFL19" s="51"/>
      <c r="CFM19" s="51"/>
      <c r="CFN19" s="51"/>
      <c r="CFO19" s="51"/>
      <c r="CFP19" s="51"/>
      <c r="CFQ19" s="51"/>
      <c r="CFR19" s="51"/>
      <c r="CFS19" s="51"/>
      <c r="CFT19" s="51"/>
      <c r="CFU19" s="51"/>
      <c r="CFV19" s="51"/>
      <c r="CFW19" s="51"/>
      <c r="CFX19" s="51"/>
      <c r="CFY19" s="51"/>
      <c r="CFZ19" s="51"/>
      <c r="CGA19" s="51"/>
      <c r="CGB19" s="51"/>
      <c r="CGC19" s="51"/>
      <c r="CGD19" s="51"/>
      <c r="CGE19" s="51"/>
      <c r="CGF19" s="51"/>
      <c r="CGG19" s="51"/>
      <c r="CGH19" s="51"/>
      <c r="CGI19" s="51"/>
      <c r="CGJ19" s="51"/>
      <c r="CGK19" s="51"/>
      <c r="CGL19" s="51"/>
      <c r="CGM19" s="51"/>
      <c r="CGN19" s="51"/>
      <c r="CGO19" s="51"/>
      <c r="CGP19" s="51"/>
      <c r="CGQ19" s="51"/>
      <c r="CGR19" s="51"/>
      <c r="CGS19" s="51"/>
      <c r="CGT19" s="51"/>
      <c r="CGU19" s="51"/>
      <c r="CGV19" s="51"/>
      <c r="CGW19" s="51"/>
      <c r="CGX19" s="51"/>
      <c r="CGY19" s="51"/>
      <c r="CGZ19" s="51"/>
      <c r="CHA19" s="51"/>
      <c r="CHB19" s="51"/>
      <c r="CHC19" s="51"/>
      <c r="CHD19" s="51"/>
      <c r="CHE19" s="51"/>
      <c r="CHF19" s="51"/>
      <c r="CHG19" s="51"/>
      <c r="CHH19" s="51"/>
      <c r="CHI19" s="51"/>
      <c r="CHJ19" s="51"/>
      <c r="CHK19" s="51"/>
      <c r="CHL19" s="51"/>
      <c r="CHM19" s="51"/>
      <c r="CHN19" s="51"/>
      <c r="CHO19" s="51"/>
      <c r="CHP19" s="51"/>
      <c r="CHQ19" s="51"/>
      <c r="CHR19" s="51"/>
      <c r="CHS19" s="51"/>
      <c r="CHT19" s="51"/>
      <c r="CHU19" s="51"/>
      <c r="CHV19" s="51"/>
      <c r="CHW19" s="51"/>
      <c r="CHX19" s="51"/>
      <c r="CHY19" s="51"/>
      <c r="CHZ19" s="51"/>
      <c r="CIA19" s="51"/>
      <c r="CIB19" s="51"/>
      <c r="CIC19" s="51"/>
      <c r="CID19" s="51"/>
      <c r="CIE19" s="51"/>
      <c r="CIF19" s="51"/>
      <c r="CIG19" s="51"/>
      <c r="CIH19" s="51"/>
      <c r="CII19" s="51"/>
      <c r="CIJ19" s="51"/>
      <c r="CIK19" s="51"/>
      <c r="CIL19" s="51"/>
      <c r="CIM19" s="51"/>
      <c r="CIN19" s="51"/>
      <c r="CIO19" s="51"/>
      <c r="CIP19" s="51"/>
      <c r="CIQ19" s="51"/>
      <c r="CIR19" s="51"/>
      <c r="CIS19" s="51"/>
      <c r="CIT19" s="51"/>
      <c r="CIU19" s="51"/>
      <c r="CIV19" s="51"/>
      <c r="CIW19" s="51"/>
      <c r="CIX19" s="51"/>
      <c r="CIY19" s="51"/>
      <c r="CIZ19" s="51"/>
      <c r="CJA19" s="51"/>
      <c r="CJB19" s="51"/>
      <c r="CJC19" s="51"/>
      <c r="CJD19" s="51"/>
      <c r="CJE19" s="51"/>
      <c r="CJF19" s="51"/>
      <c r="CJG19" s="51"/>
      <c r="CJH19" s="51"/>
      <c r="CJI19" s="51"/>
      <c r="CJJ19" s="51"/>
      <c r="CJK19" s="51"/>
      <c r="CJL19" s="51"/>
      <c r="CJM19" s="51"/>
      <c r="CJN19" s="51"/>
      <c r="CJO19" s="51"/>
      <c r="CJP19" s="51"/>
      <c r="CJQ19" s="51"/>
      <c r="CJR19" s="51"/>
      <c r="CJS19" s="51"/>
      <c r="CJT19" s="51"/>
      <c r="CJU19" s="51"/>
      <c r="CJV19" s="51"/>
      <c r="CJW19" s="51"/>
      <c r="CJX19" s="51"/>
      <c r="CJY19" s="51"/>
      <c r="CJZ19" s="51"/>
      <c r="CKA19" s="51"/>
      <c r="CKB19" s="51"/>
      <c r="CKC19" s="51"/>
      <c r="CKD19" s="51"/>
      <c r="CKE19" s="51"/>
      <c r="CKF19" s="51"/>
      <c r="CKG19" s="51"/>
      <c r="CKH19" s="51"/>
      <c r="CKI19" s="51"/>
      <c r="CKJ19" s="51"/>
      <c r="CKK19" s="51"/>
      <c r="CKL19" s="51"/>
      <c r="CKM19" s="51"/>
      <c r="CKN19" s="51"/>
      <c r="CKO19" s="51"/>
      <c r="CKP19" s="51"/>
      <c r="CKQ19" s="51"/>
      <c r="CKR19" s="51"/>
      <c r="CKS19" s="51"/>
      <c r="CKT19" s="51"/>
      <c r="CKU19" s="51"/>
      <c r="CKV19" s="51"/>
      <c r="CKW19" s="51"/>
      <c r="CKX19" s="51"/>
      <c r="CKY19" s="51"/>
      <c r="CKZ19" s="51"/>
      <c r="CLA19" s="51"/>
      <c r="CLB19" s="51"/>
      <c r="CLC19" s="51"/>
      <c r="CLD19" s="51"/>
      <c r="CLE19" s="51"/>
      <c r="CLF19" s="51"/>
      <c r="CLG19" s="51"/>
      <c r="CLH19" s="51"/>
      <c r="CLI19" s="51"/>
      <c r="CLJ19" s="51"/>
      <c r="CLK19" s="51"/>
      <c r="CLL19" s="51"/>
      <c r="CLM19" s="51"/>
      <c r="CLN19" s="51"/>
      <c r="CLO19" s="51"/>
      <c r="CLP19" s="51"/>
      <c r="CLQ19" s="51"/>
      <c r="CLR19" s="51"/>
      <c r="CLS19" s="51"/>
      <c r="CLT19" s="51"/>
      <c r="CLU19" s="51"/>
      <c r="CLV19" s="51"/>
      <c r="CLW19" s="51"/>
      <c r="CLX19" s="51"/>
      <c r="CLY19" s="51"/>
      <c r="CLZ19" s="51"/>
      <c r="CMA19" s="51"/>
      <c r="CMB19" s="51"/>
      <c r="CMC19" s="51"/>
      <c r="CMD19" s="51"/>
      <c r="CME19" s="51"/>
      <c r="CMF19" s="51"/>
      <c r="CMG19" s="51"/>
      <c r="CMH19" s="51"/>
      <c r="CMI19" s="51"/>
      <c r="CMJ19" s="51"/>
      <c r="CMK19" s="51"/>
      <c r="CML19" s="51"/>
      <c r="CMM19" s="51"/>
      <c r="CMN19" s="51"/>
      <c r="CMO19" s="51"/>
      <c r="CMP19" s="51"/>
      <c r="CMQ19" s="51"/>
      <c r="CMR19" s="51"/>
      <c r="CMS19" s="51"/>
      <c r="CMT19" s="51"/>
      <c r="CMU19" s="51"/>
      <c r="CMV19" s="51"/>
      <c r="CMW19" s="51"/>
      <c r="CMX19" s="51"/>
      <c r="CMY19" s="51"/>
      <c r="CMZ19" s="51"/>
      <c r="CNA19" s="51"/>
      <c r="CNB19" s="51"/>
      <c r="CNC19" s="51"/>
      <c r="CND19" s="51"/>
      <c r="CNE19" s="51"/>
      <c r="CNF19" s="51"/>
      <c r="CNG19" s="51"/>
      <c r="CNH19" s="51"/>
      <c r="CNI19" s="51"/>
      <c r="CNJ19" s="51"/>
      <c r="CNK19" s="51"/>
      <c r="CNL19" s="51"/>
      <c r="CNM19" s="51"/>
      <c r="CNN19" s="51"/>
      <c r="CNO19" s="51"/>
      <c r="CNP19" s="51"/>
      <c r="CNQ19" s="51"/>
      <c r="CNR19" s="51"/>
      <c r="CNS19" s="51"/>
      <c r="CNT19" s="51"/>
      <c r="CNU19" s="51"/>
      <c r="CNV19" s="51"/>
      <c r="CNW19" s="51"/>
      <c r="CNX19" s="51"/>
      <c r="CNY19" s="51"/>
      <c r="CNZ19" s="51"/>
      <c r="COA19" s="51"/>
      <c r="COB19" s="51"/>
      <c r="COC19" s="51"/>
      <c r="COD19" s="51"/>
      <c r="COE19" s="51"/>
      <c r="COF19" s="51"/>
      <c r="COG19" s="51"/>
      <c r="COH19" s="51"/>
      <c r="COI19" s="51"/>
      <c r="COJ19" s="51"/>
      <c r="COK19" s="51"/>
      <c r="COL19" s="51"/>
      <c r="COM19" s="51"/>
      <c r="CON19" s="51"/>
      <c r="COO19" s="51"/>
      <c r="COP19" s="51"/>
      <c r="COQ19" s="51"/>
      <c r="COR19" s="51"/>
      <c r="COS19" s="51"/>
      <c r="COT19" s="51"/>
      <c r="COU19" s="51"/>
      <c r="COV19" s="51"/>
      <c r="COW19" s="51"/>
      <c r="COX19" s="51"/>
      <c r="COY19" s="51"/>
      <c r="COZ19" s="51"/>
      <c r="CPA19" s="51"/>
      <c r="CPB19" s="51"/>
      <c r="CPC19" s="51"/>
      <c r="CPD19" s="51"/>
      <c r="CPE19" s="51"/>
      <c r="CPF19" s="51"/>
      <c r="CPG19" s="51"/>
      <c r="CPH19" s="51"/>
      <c r="CPI19" s="51"/>
      <c r="CPJ19" s="51"/>
      <c r="CPK19" s="51"/>
      <c r="CPL19" s="51"/>
      <c r="CPM19" s="51"/>
      <c r="CPN19" s="51"/>
      <c r="CPO19" s="51"/>
      <c r="CPP19" s="51"/>
      <c r="CPQ19" s="51"/>
      <c r="CPR19" s="51"/>
      <c r="CPS19" s="51"/>
      <c r="CPT19" s="51"/>
      <c r="CPU19" s="51"/>
      <c r="CPV19" s="51"/>
      <c r="CPW19" s="51"/>
      <c r="CPX19" s="51"/>
      <c r="CPY19" s="51"/>
      <c r="CPZ19" s="51"/>
      <c r="CQA19" s="51"/>
      <c r="CQB19" s="51"/>
      <c r="CQC19" s="51"/>
      <c r="CQD19" s="51"/>
      <c r="CQE19" s="51"/>
      <c r="CQF19" s="51"/>
      <c r="CQG19" s="51"/>
      <c r="CQH19" s="51"/>
      <c r="CQI19" s="51"/>
      <c r="CQJ19" s="51"/>
      <c r="CQK19" s="51"/>
      <c r="CQL19" s="51"/>
      <c r="CQM19" s="51"/>
      <c r="CQN19" s="51"/>
      <c r="CQO19" s="51"/>
      <c r="CQP19" s="51"/>
      <c r="CQQ19" s="51"/>
      <c r="CQR19" s="51"/>
      <c r="CQS19" s="51"/>
      <c r="CQT19" s="51"/>
      <c r="CQU19" s="51"/>
      <c r="CQV19" s="51"/>
      <c r="CQW19" s="51"/>
      <c r="CQX19" s="51"/>
      <c r="CQY19" s="51"/>
      <c r="CQZ19" s="51"/>
      <c r="CRA19" s="51"/>
      <c r="CRB19" s="51"/>
      <c r="CRC19" s="51"/>
      <c r="CRD19" s="51"/>
      <c r="CRE19" s="51"/>
      <c r="CRF19" s="51"/>
      <c r="CRG19" s="51"/>
      <c r="CRH19" s="51"/>
      <c r="CRI19" s="51"/>
      <c r="CRJ19" s="51"/>
      <c r="CRK19" s="51"/>
      <c r="CRL19" s="51"/>
      <c r="CRM19" s="51"/>
      <c r="CRN19" s="51"/>
      <c r="CRO19" s="51"/>
      <c r="CRP19" s="51"/>
      <c r="CRQ19" s="51"/>
      <c r="CRR19" s="51"/>
      <c r="CRS19" s="51"/>
      <c r="CRT19" s="51"/>
      <c r="CRU19" s="51"/>
      <c r="CRV19" s="51"/>
      <c r="CRW19" s="51"/>
      <c r="CRX19" s="51"/>
      <c r="CRY19" s="51"/>
      <c r="CRZ19" s="51"/>
      <c r="CSA19" s="51"/>
      <c r="CSB19" s="51"/>
      <c r="CSC19" s="51"/>
      <c r="CSD19" s="51"/>
      <c r="CSE19" s="51"/>
      <c r="CSF19" s="51"/>
      <c r="CSG19" s="51"/>
      <c r="CSH19" s="51"/>
      <c r="CSI19" s="51"/>
      <c r="CSJ19" s="51"/>
      <c r="CSK19" s="51"/>
      <c r="CSL19" s="51"/>
      <c r="CSM19" s="51"/>
      <c r="CSN19" s="51"/>
      <c r="CSO19" s="51"/>
      <c r="CSP19" s="51"/>
      <c r="CSQ19" s="51"/>
      <c r="CSR19" s="51"/>
      <c r="CSS19" s="51"/>
      <c r="CST19" s="51"/>
      <c r="CSU19" s="51"/>
      <c r="CSV19" s="51"/>
      <c r="CSW19" s="51"/>
      <c r="CSX19" s="51"/>
      <c r="CSY19" s="51"/>
      <c r="CSZ19" s="51"/>
      <c r="CTA19" s="51"/>
      <c r="CTB19" s="51"/>
      <c r="CTC19" s="51"/>
      <c r="CTD19" s="51"/>
      <c r="CTE19" s="51"/>
      <c r="CTF19" s="51"/>
      <c r="CTG19" s="51"/>
      <c r="CTH19" s="51"/>
      <c r="CTI19" s="51"/>
      <c r="CTJ19" s="51"/>
      <c r="CTK19" s="51"/>
      <c r="CTL19" s="51"/>
      <c r="CTM19" s="51"/>
      <c r="CTN19" s="51"/>
      <c r="CTO19" s="51"/>
      <c r="CTP19" s="51"/>
      <c r="CTQ19" s="51"/>
      <c r="CTR19" s="51"/>
      <c r="CTS19" s="51"/>
      <c r="CTT19" s="51"/>
      <c r="CTU19" s="51"/>
      <c r="CTV19" s="51"/>
      <c r="CTW19" s="51"/>
      <c r="CTX19" s="51"/>
      <c r="CTY19" s="51"/>
      <c r="CTZ19" s="51"/>
      <c r="CUA19" s="51"/>
      <c r="CUB19" s="51"/>
      <c r="CUC19" s="51"/>
      <c r="CUD19" s="51"/>
      <c r="CUE19" s="51"/>
      <c r="CUF19" s="51"/>
      <c r="CUG19" s="51"/>
      <c r="CUH19" s="51"/>
      <c r="CUI19" s="51"/>
      <c r="CUJ19" s="51"/>
      <c r="CUK19" s="51"/>
      <c r="CUL19" s="51"/>
      <c r="CUM19" s="51"/>
      <c r="CUN19" s="51"/>
      <c r="CUO19" s="51"/>
      <c r="CUP19" s="51"/>
      <c r="CUQ19" s="51"/>
      <c r="CUR19" s="51"/>
      <c r="CUS19" s="51"/>
      <c r="CUT19" s="51"/>
      <c r="CUU19" s="51"/>
      <c r="CUV19" s="51"/>
      <c r="CUW19" s="51"/>
      <c r="CUX19" s="51"/>
      <c r="CUY19" s="51"/>
      <c r="CUZ19" s="51"/>
      <c r="CVA19" s="51"/>
      <c r="CVB19" s="51"/>
      <c r="CVC19" s="51"/>
      <c r="CVD19" s="51"/>
      <c r="CVE19" s="51"/>
      <c r="CVF19" s="51"/>
      <c r="CVG19" s="51"/>
      <c r="CVH19" s="51"/>
      <c r="CVI19" s="51"/>
      <c r="CVJ19" s="51"/>
      <c r="CVK19" s="51"/>
      <c r="CVL19" s="51"/>
      <c r="CVM19" s="51"/>
      <c r="CVN19" s="51"/>
      <c r="CVO19" s="51"/>
      <c r="CVP19" s="51"/>
      <c r="CVQ19" s="51"/>
      <c r="CVR19" s="51"/>
      <c r="CVS19" s="51"/>
      <c r="CVT19" s="51"/>
      <c r="CVU19" s="51"/>
      <c r="CVV19" s="51"/>
      <c r="CVW19" s="51"/>
      <c r="CVX19" s="51"/>
      <c r="CVY19" s="51"/>
      <c r="CVZ19" s="51"/>
      <c r="CWA19" s="51"/>
      <c r="CWB19" s="51"/>
      <c r="CWC19" s="51"/>
      <c r="CWD19" s="51"/>
      <c r="CWE19" s="51"/>
      <c r="CWF19" s="51"/>
      <c r="CWG19" s="51"/>
      <c r="CWH19" s="51"/>
      <c r="CWI19" s="51"/>
      <c r="CWJ19" s="51"/>
      <c r="CWK19" s="51"/>
      <c r="CWL19" s="51"/>
      <c r="CWM19" s="51"/>
      <c r="CWN19" s="51"/>
      <c r="CWO19" s="51"/>
      <c r="CWP19" s="51"/>
      <c r="CWQ19" s="51"/>
      <c r="CWR19" s="51"/>
      <c r="CWS19" s="51"/>
      <c r="CWT19" s="51"/>
      <c r="CWU19" s="51"/>
      <c r="CWV19" s="51"/>
      <c r="CWW19" s="51"/>
      <c r="CWX19" s="51"/>
      <c r="CWY19" s="51"/>
      <c r="CWZ19" s="51"/>
      <c r="CXA19" s="51"/>
      <c r="CXB19" s="51"/>
      <c r="CXC19" s="51"/>
      <c r="CXD19" s="51"/>
      <c r="CXE19" s="51"/>
      <c r="CXF19" s="51"/>
      <c r="CXG19" s="51"/>
      <c r="CXH19" s="51"/>
      <c r="CXI19" s="51"/>
      <c r="CXJ19" s="51"/>
      <c r="CXK19" s="51"/>
      <c r="CXL19" s="51"/>
      <c r="CXM19" s="51"/>
      <c r="CXN19" s="51"/>
      <c r="CXO19" s="51"/>
      <c r="CXP19" s="51"/>
      <c r="CXQ19" s="51"/>
      <c r="CXR19" s="51"/>
      <c r="CXS19" s="51"/>
      <c r="CXT19" s="51"/>
      <c r="CXU19" s="51"/>
      <c r="CXV19" s="51"/>
      <c r="CXW19" s="51"/>
      <c r="CXX19" s="51"/>
      <c r="CXY19" s="51"/>
      <c r="CXZ19" s="51"/>
      <c r="CYA19" s="51"/>
      <c r="CYB19" s="51"/>
      <c r="CYC19" s="51"/>
      <c r="CYD19" s="51"/>
      <c r="CYE19" s="51"/>
      <c r="CYF19" s="51"/>
      <c r="CYG19" s="51"/>
      <c r="CYH19" s="51"/>
      <c r="CYI19" s="51"/>
      <c r="CYJ19" s="51"/>
      <c r="CYK19" s="51"/>
      <c r="CYL19" s="51"/>
      <c r="CYM19" s="51"/>
      <c r="CYN19" s="51"/>
      <c r="CYO19" s="51"/>
      <c r="CYP19" s="51"/>
      <c r="CYQ19" s="51"/>
      <c r="CYR19" s="51"/>
      <c r="CYS19" s="51"/>
      <c r="CYT19" s="51"/>
      <c r="CYU19" s="51"/>
      <c r="CYV19" s="51"/>
      <c r="CYW19" s="51"/>
      <c r="CYX19" s="51"/>
      <c r="CYY19" s="51"/>
      <c r="CYZ19" s="51"/>
      <c r="CZA19" s="51"/>
      <c r="CZB19" s="51"/>
      <c r="CZC19" s="51"/>
      <c r="CZD19" s="51"/>
      <c r="CZE19" s="51"/>
      <c r="CZF19" s="51"/>
      <c r="CZG19" s="51"/>
      <c r="CZH19" s="51"/>
      <c r="CZI19" s="51"/>
      <c r="CZJ19" s="51"/>
      <c r="CZK19" s="51"/>
      <c r="CZL19" s="51"/>
      <c r="CZM19" s="51"/>
      <c r="CZN19" s="51"/>
      <c r="CZO19" s="51"/>
      <c r="CZP19" s="51"/>
      <c r="CZQ19" s="51"/>
      <c r="CZR19" s="51"/>
      <c r="CZS19" s="51"/>
      <c r="CZT19" s="51"/>
      <c r="CZU19" s="51"/>
      <c r="CZV19" s="51"/>
      <c r="CZW19" s="51"/>
      <c r="CZX19" s="51"/>
      <c r="CZY19" s="51"/>
      <c r="CZZ19" s="51"/>
      <c r="DAA19" s="51"/>
      <c r="DAB19" s="51"/>
      <c r="DAC19" s="51"/>
      <c r="DAD19" s="51"/>
      <c r="DAE19" s="51"/>
      <c r="DAF19" s="51"/>
      <c r="DAG19" s="51"/>
      <c r="DAH19" s="51"/>
      <c r="DAI19" s="51"/>
      <c r="DAJ19" s="51"/>
      <c r="DAK19" s="51"/>
      <c r="DAL19" s="51"/>
      <c r="DAM19" s="51"/>
      <c r="DAN19" s="51"/>
      <c r="DAO19" s="51"/>
      <c r="DAP19" s="51"/>
      <c r="DAQ19" s="51"/>
      <c r="DAR19" s="51"/>
      <c r="DAS19" s="51"/>
      <c r="DAT19" s="51"/>
      <c r="DAU19" s="51"/>
      <c r="DAV19" s="51"/>
      <c r="DAW19" s="51"/>
      <c r="DAX19" s="51"/>
      <c r="DAY19" s="51"/>
      <c r="DAZ19" s="51"/>
      <c r="DBA19" s="51"/>
      <c r="DBB19" s="51"/>
      <c r="DBC19" s="51"/>
      <c r="DBD19" s="51"/>
      <c r="DBE19" s="51"/>
      <c r="DBF19" s="51"/>
      <c r="DBG19" s="51"/>
      <c r="DBH19" s="51"/>
      <c r="DBI19" s="51"/>
      <c r="DBJ19" s="51"/>
      <c r="DBK19" s="51"/>
      <c r="DBL19" s="51"/>
      <c r="DBM19" s="51"/>
      <c r="DBN19" s="51"/>
      <c r="DBO19" s="51"/>
      <c r="DBP19" s="51"/>
      <c r="DBQ19" s="51"/>
      <c r="DBR19" s="51"/>
      <c r="DBS19" s="51"/>
      <c r="DBT19" s="51"/>
      <c r="DBU19" s="51"/>
      <c r="DBV19" s="51"/>
      <c r="DBW19" s="51"/>
      <c r="DBX19" s="51"/>
      <c r="DBY19" s="51"/>
      <c r="DBZ19" s="51"/>
      <c r="DCA19" s="51"/>
      <c r="DCB19" s="51"/>
      <c r="DCC19" s="51"/>
      <c r="DCD19" s="51"/>
      <c r="DCE19" s="51"/>
      <c r="DCF19" s="51"/>
      <c r="DCG19" s="51"/>
      <c r="DCH19" s="51"/>
      <c r="DCI19" s="51"/>
      <c r="DCJ19" s="51"/>
      <c r="DCK19" s="51"/>
      <c r="DCL19" s="51"/>
      <c r="DCM19" s="51"/>
      <c r="DCN19" s="51"/>
      <c r="DCO19" s="51"/>
      <c r="DCP19" s="51"/>
      <c r="DCQ19" s="51"/>
      <c r="DCR19" s="51"/>
      <c r="DCS19" s="51"/>
      <c r="DCT19" s="51"/>
      <c r="DCU19" s="51"/>
      <c r="DCV19" s="51"/>
      <c r="DCW19" s="51"/>
      <c r="DCX19" s="51"/>
      <c r="DCY19" s="51"/>
      <c r="DCZ19" s="51"/>
      <c r="DDA19" s="51"/>
      <c r="DDB19" s="51"/>
      <c r="DDC19" s="51"/>
      <c r="DDD19" s="51"/>
      <c r="DDE19" s="51"/>
      <c r="DDF19" s="51"/>
      <c r="DDG19" s="51"/>
      <c r="DDH19" s="51"/>
      <c r="DDI19" s="51"/>
      <c r="DDJ19" s="51"/>
      <c r="DDK19" s="51"/>
      <c r="DDL19" s="51"/>
      <c r="DDM19" s="51"/>
      <c r="DDN19" s="51"/>
      <c r="DDO19" s="51"/>
      <c r="DDP19" s="51"/>
      <c r="DDQ19" s="51"/>
      <c r="DDR19" s="51"/>
      <c r="DDS19" s="51"/>
      <c r="DDT19" s="51"/>
      <c r="DDU19" s="51"/>
      <c r="DDV19" s="51"/>
      <c r="DDW19" s="51"/>
      <c r="DDX19" s="51"/>
      <c r="DDY19" s="51"/>
      <c r="DDZ19" s="51"/>
      <c r="DEA19" s="51"/>
      <c r="DEB19" s="51"/>
      <c r="DEC19" s="51"/>
      <c r="DED19" s="51"/>
      <c r="DEE19" s="51"/>
      <c r="DEF19" s="51"/>
      <c r="DEG19" s="51"/>
      <c r="DEH19" s="51"/>
      <c r="DEI19" s="51"/>
      <c r="DEJ19" s="51"/>
      <c r="DEK19" s="51"/>
      <c r="DEL19" s="51"/>
      <c r="DEM19" s="51"/>
      <c r="DEN19" s="51"/>
      <c r="DEO19" s="51"/>
      <c r="DEP19" s="51"/>
      <c r="DEQ19" s="51"/>
      <c r="DER19" s="51"/>
      <c r="DES19" s="51"/>
      <c r="DET19" s="51"/>
      <c r="DEU19" s="51"/>
      <c r="DEV19" s="51"/>
      <c r="DEW19" s="51"/>
      <c r="DEX19" s="51"/>
      <c r="DEY19" s="51"/>
      <c r="DEZ19" s="51"/>
      <c r="DFA19" s="51"/>
      <c r="DFB19" s="51"/>
      <c r="DFC19" s="51"/>
      <c r="DFD19" s="51"/>
      <c r="DFE19" s="51"/>
      <c r="DFF19" s="51"/>
      <c r="DFG19" s="51"/>
      <c r="DFH19" s="51"/>
      <c r="DFI19" s="51"/>
      <c r="DFJ19" s="51"/>
      <c r="DFK19" s="51"/>
      <c r="DFL19" s="51"/>
      <c r="DFM19" s="51"/>
      <c r="DFN19" s="51"/>
      <c r="DFO19" s="51"/>
      <c r="DFP19" s="51"/>
      <c r="DFQ19" s="51"/>
      <c r="DFR19" s="51"/>
      <c r="DFS19" s="51"/>
      <c r="DFT19" s="51"/>
      <c r="DFU19" s="51"/>
      <c r="DFV19" s="51"/>
      <c r="DFW19" s="51"/>
      <c r="DFX19" s="51"/>
      <c r="DFY19" s="51"/>
      <c r="DFZ19" s="51"/>
      <c r="DGA19" s="51"/>
      <c r="DGB19" s="51"/>
      <c r="DGC19" s="51"/>
      <c r="DGD19" s="51"/>
      <c r="DGE19" s="51"/>
      <c r="DGF19" s="51"/>
      <c r="DGG19" s="51"/>
      <c r="DGH19" s="51"/>
      <c r="DGI19" s="51"/>
      <c r="DGJ19" s="51"/>
      <c r="DGK19" s="51"/>
      <c r="DGL19" s="51"/>
      <c r="DGM19" s="51"/>
      <c r="DGN19" s="51"/>
      <c r="DGO19" s="51"/>
      <c r="DGP19" s="51"/>
      <c r="DGQ19" s="51"/>
      <c r="DGR19" s="51"/>
      <c r="DGS19" s="51"/>
      <c r="DGT19" s="51"/>
      <c r="DGU19" s="51"/>
      <c r="DGV19" s="51"/>
      <c r="DGW19" s="51"/>
      <c r="DGX19" s="51"/>
      <c r="DGY19" s="51"/>
      <c r="DGZ19" s="51"/>
      <c r="DHA19" s="51"/>
      <c r="DHB19" s="51"/>
      <c r="DHC19" s="51"/>
      <c r="DHD19" s="51"/>
      <c r="DHE19" s="51"/>
      <c r="DHF19" s="51"/>
      <c r="DHG19" s="51"/>
      <c r="DHH19" s="51"/>
      <c r="DHI19" s="51"/>
      <c r="DHJ19" s="51"/>
      <c r="DHK19" s="51"/>
      <c r="DHL19" s="51"/>
      <c r="DHM19" s="51"/>
      <c r="DHN19" s="51"/>
      <c r="DHO19" s="51"/>
      <c r="DHP19" s="51"/>
      <c r="DHQ19" s="51"/>
      <c r="DHR19" s="51"/>
      <c r="DHS19" s="51"/>
      <c r="DHT19" s="51"/>
      <c r="DHU19" s="51"/>
      <c r="DHV19" s="51"/>
      <c r="DHW19" s="51"/>
      <c r="DHX19" s="51"/>
      <c r="DHY19" s="51"/>
      <c r="DHZ19" s="51"/>
      <c r="DIA19" s="51"/>
      <c r="DIB19" s="51"/>
      <c r="DIC19" s="51"/>
      <c r="DID19" s="51"/>
      <c r="DIE19" s="51"/>
      <c r="DIF19" s="51"/>
      <c r="DIG19" s="51"/>
      <c r="DIH19" s="51"/>
      <c r="DII19" s="51"/>
      <c r="DIJ19" s="51"/>
      <c r="DIK19" s="51"/>
      <c r="DIL19" s="51"/>
      <c r="DIM19" s="51"/>
      <c r="DIN19" s="51"/>
      <c r="DIO19" s="51"/>
      <c r="DIP19" s="51"/>
      <c r="DIQ19" s="51"/>
      <c r="DIR19" s="51"/>
      <c r="DIS19" s="51"/>
      <c r="DIT19" s="51"/>
      <c r="DIU19" s="51"/>
      <c r="DIV19" s="51"/>
      <c r="DIW19" s="51"/>
      <c r="DIX19" s="51"/>
      <c r="DIY19" s="51"/>
      <c r="DIZ19" s="51"/>
      <c r="DJA19" s="51"/>
      <c r="DJB19" s="51"/>
      <c r="DJC19" s="51"/>
      <c r="DJD19" s="51"/>
      <c r="DJE19" s="51"/>
      <c r="DJF19" s="51"/>
      <c r="DJG19" s="51"/>
      <c r="DJH19" s="51"/>
      <c r="DJI19" s="51"/>
      <c r="DJJ19" s="51"/>
      <c r="DJK19" s="51"/>
      <c r="DJL19" s="51"/>
      <c r="DJM19" s="51"/>
      <c r="DJN19" s="51"/>
      <c r="DJO19" s="51"/>
      <c r="DJP19" s="51"/>
      <c r="DJQ19" s="51"/>
      <c r="DJR19" s="51"/>
      <c r="DJS19" s="51"/>
      <c r="DJT19" s="51"/>
      <c r="DJU19" s="51"/>
      <c r="DJV19" s="51"/>
      <c r="DJW19" s="51"/>
      <c r="DJX19" s="51"/>
      <c r="DJY19" s="51"/>
      <c r="DJZ19" s="51"/>
      <c r="DKA19" s="51"/>
      <c r="DKB19" s="51"/>
      <c r="DKC19" s="51"/>
      <c r="DKD19" s="51"/>
      <c r="DKE19" s="51"/>
      <c r="DKF19" s="51"/>
      <c r="DKG19" s="51"/>
      <c r="DKH19" s="51"/>
      <c r="DKI19" s="51"/>
      <c r="DKJ19" s="51"/>
      <c r="DKK19" s="51"/>
      <c r="DKL19" s="51"/>
      <c r="DKM19" s="51"/>
      <c r="DKN19" s="51"/>
      <c r="DKO19" s="51"/>
      <c r="DKP19" s="51"/>
      <c r="DKQ19" s="51"/>
      <c r="DKR19" s="51"/>
      <c r="DKS19" s="51"/>
      <c r="DKT19" s="51"/>
      <c r="DKU19" s="51"/>
      <c r="DKV19" s="51"/>
      <c r="DKW19" s="51"/>
      <c r="DKX19" s="51"/>
      <c r="DKY19" s="51"/>
      <c r="DKZ19" s="51"/>
      <c r="DLA19" s="51"/>
      <c r="DLB19" s="51"/>
      <c r="DLC19" s="51"/>
      <c r="DLD19" s="51"/>
      <c r="DLE19" s="51"/>
      <c r="DLF19" s="51"/>
      <c r="DLG19" s="51"/>
      <c r="DLH19" s="51"/>
      <c r="DLI19" s="51"/>
      <c r="DLJ19" s="51"/>
      <c r="DLK19" s="51"/>
      <c r="DLL19" s="51"/>
      <c r="DLM19" s="51"/>
      <c r="DLN19" s="51"/>
      <c r="DLO19" s="51"/>
      <c r="DLP19" s="51"/>
      <c r="DLQ19" s="51"/>
      <c r="DLR19" s="51"/>
      <c r="DLS19" s="51"/>
      <c r="DLT19" s="51"/>
      <c r="DLU19" s="51"/>
      <c r="DLV19" s="51"/>
      <c r="DLW19" s="51"/>
      <c r="DLX19" s="51"/>
      <c r="DLY19" s="51"/>
      <c r="DLZ19" s="51"/>
      <c r="DMA19" s="51"/>
      <c r="DMB19" s="51"/>
      <c r="DMC19" s="51"/>
      <c r="DMD19" s="51"/>
      <c r="DME19" s="51"/>
      <c r="DMF19" s="51"/>
      <c r="DMG19" s="51"/>
      <c r="DMH19" s="51"/>
      <c r="DMI19" s="51"/>
      <c r="DMJ19" s="51"/>
      <c r="DMK19" s="51"/>
      <c r="DML19" s="51"/>
      <c r="DMM19" s="51"/>
      <c r="DMN19" s="51"/>
      <c r="DMO19" s="51"/>
      <c r="DMP19" s="51"/>
      <c r="DMQ19" s="51"/>
      <c r="DMR19" s="51"/>
      <c r="DMS19" s="51"/>
      <c r="DMT19" s="51"/>
      <c r="DMU19" s="51"/>
      <c r="DMV19" s="51"/>
      <c r="DMW19" s="51"/>
      <c r="DMX19" s="51"/>
      <c r="DMY19" s="51"/>
      <c r="DMZ19" s="51"/>
      <c r="DNA19" s="51"/>
      <c r="DNB19" s="51"/>
      <c r="DNC19" s="51"/>
      <c r="DND19" s="51"/>
      <c r="DNE19" s="51"/>
      <c r="DNF19" s="51"/>
      <c r="DNG19" s="51"/>
      <c r="DNH19" s="51"/>
      <c r="DNI19" s="51"/>
      <c r="DNJ19" s="51"/>
      <c r="DNK19" s="51"/>
      <c r="DNL19" s="51"/>
      <c r="DNM19" s="51"/>
      <c r="DNN19" s="51"/>
      <c r="DNO19" s="51"/>
      <c r="DNP19" s="51"/>
      <c r="DNQ19" s="51"/>
      <c r="DNR19" s="51"/>
      <c r="DNS19" s="51"/>
      <c r="DNT19" s="51"/>
      <c r="DNU19" s="51"/>
      <c r="DNV19" s="51"/>
      <c r="DNW19" s="51"/>
      <c r="DNX19" s="51"/>
      <c r="DNY19" s="51"/>
      <c r="DNZ19" s="51"/>
      <c r="DOA19" s="51"/>
      <c r="DOB19" s="51"/>
      <c r="DOC19" s="51"/>
      <c r="DOD19" s="51"/>
      <c r="DOE19" s="51"/>
      <c r="DOF19" s="51"/>
      <c r="DOG19" s="51"/>
      <c r="DOH19" s="51"/>
      <c r="DOI19" s="51"/>
      <c r="DOJ19" s="51"/>
      <c r="DOK19" s="51"/>
      <c r="DOL19" s="51"/>
      <c r="DOM19" s="51"/>
      <c r="DON19" s="51"/>
      <c r="DOO19" s="51"/>
      <c r="DOP19" s="51"/>
      <c r="DOQ19" s="51"/>
      <c r="DOR19" s="51"/>
      <c r="DOS19" s="51"/>
      <c r="DOT19" s="51"/>
      <c r="DOU19" s="51"/>
      <c r="DOV19" s="51"/>
      <c r="DOW19" s="51"/>
      <c r="DOX19" s="51"/>
      <c r="DOY19" s="51"/>
      <c r="DOZ19" s="51"/>
      <c r="DPA19" s="51"/>
      <c r="DPB19" s="51"/>
      <c r="DPC19" s="51"/>
      <c r="DPD19" s="51"/>
      <c r="DPE19" s="51"/>
      <c r="DPF19" s="51"/>
      <c r="DPG19" s="51"/>
      <c r="DPH19" s="51"/>
      <c r="DPI19" s="51"/>
      <c r="DPJ19" s="51"/>
      <c r="DPK19" s="51"/>
      <c r="DPL19" s="51"/>
      <c r="DPM19" s="51"/>
      <c r="DPN19" s="51"/>
      <c r="DPO19" s="51"/>
      <c r="DPP19" s="51"/>
      <c r="DPQ19" s="51"/>
      <c r="DPR19" s="51"/>
      <c r="DPS19" s="51"/>
      <c r="DPT19" s="51"/>
      <c r="DPU19" s="51"/>
      <c r="DPV19" s="51"/>
      <c r="DPW19" s="51"/>
      <c r="DPX19" s="51"/>
      <c r="DPY19" s="51"/>
      <c r="DPZ19" s="51"/>
      <c r="DQA19" s="51"/>
      <c r="DQB19" s="51"/>
      <c r="DQC19" s="51"/>
      <c r="DQD19" s="51"/>
      <c r="DQE19" s="51"/>
      <c r="DQF19" s="51"/>
      <c r="DQG19" s="51"/>
      <c r="DQH19" s="51"/>
      <c r="DQI19" s="51"/>
      <c r="DQJ19" s="51"/>
      <c r="DQK19" s="51"/>
      <c r="DQL19" s="51"/>
      <c r="DQM19" s="51"/>
      <c r="DQN19" s="51"/>
      <c r="DQO19" s="51"/>
      <c r="DQP19" s="51"/>
      <c r="DQQ19" s="51"/>
      <c r="DQR19" s="51"/>
      <c r="DQS19" s="51"/>
      <c r="DQT19" s="51"/>
      <c r="DQU19" s="51"/>
      <c r="DQV19" s="51"/>
      <c r="DQW19" s="51"/>
      <c r="DQX19" s="51"/>
      <c r="DQY19" s="51"/>
      <c r="DQZ19" s="51"/>
      <c r="DRA19" s="51"/>
      <c r="DRB19" s="51"/>
      <c r="DRC19" s="51"/>
      <c r="DRD19" s="51"/>
      <c r="DRE19" s="51"/>
      <c r="DRF19" s="51"/>
      <c r="DRG19" s="51"/>
      <c r="DRH19" s="51"/>
      <c r="DRI19" s="51"/>
      <c r="DRJ19" s="51"/>
      <c r="DRK19" s="51"/>
      <c r="DRL19" s="51"/>
      <c r="DRM19" s="51"/>
      <c r="DRN19" s="51"/>
      <c r="DRO19" s="51"/>
      <c r="DRP19" s="51"/>
      <c r="DRQ19" s="51"/>
      <c r="DRR19" s="51"/>
      <c r="DRS19" s="51"/>
      <c r="DRT19" s="51"/>
      <c r="DRU19" s="51"/>
      <c r="DRV19" s="51"/>
      <c r="DRW19" s="51"/>
      <c r="DRX19" s="51"/>
      <c r="DRY19" s="51"/>
      <c r="DRZ19" s="51"/>
      <c r="DSA19" s="51"/>
      <c r="DSB19" s="51"/>
      <c r="DSC19" s="51"/>
      <c r="DSD19" s="51"/>
      <c r="DSE19" s="51"/>
      <c r="DSF19" s="51"/>
      <c r="DSG19" s="51"/>
      <c r="DSH19" s="51"/>
      <c r="DSI19" s="51"/>
      <c r="DSJ19" s="51"/>
      <c r="DSK19" s="51"/>
      <c r="DSL19" s="51"/>
      <c r="DSM19" s="51"/>
      <c r="DSN19" s="51"/>
      <c r="DSO19" s="51"/>
      <c r="DSP19" s="51"/>
      <c r="DSQ19" s="51"/>
      <c r="DSR19" s="51"/>
      <c r="DSS19" s="51"/>
      <c r="DST19" s="51"/>
      <c r="DSU19" s="51"/>
      <c r="DSV19" s="51"/>
      <c r="DSW19" s="51"/>
      <c r="DSX19" s="51"/>
      <c r="DSY19" s="51"/>
      <c r="DSZ19" s="51"/>
      <c r="DTA19" s="51"/>
    </row>
    <row r="20" spans="1:3225" s="51" customFormat="1" ht="21.75" customHeight="1" x14ac:dyDescent="0.25">
      <c r="A20" s="146"/>
      <c r="B20" s="147"/>
      <c r="C20" s="147"/>
      <c r="D20" s="148"/>
      <c r="E20" s="148"/>
      <c r="F20" s="148"/>
      <c r="G20" s="148"/>
      <c r="H20" s="120"/>
      <c r="I20" s="149"/>
      <c r="J20" s="150"/>
      <c r="K20" s="151"/>
      <c r="L20" s="152"/>
      <c r="M20" s="153"/>
      <c r="N20" s="153"/>
      <c r="O20" s="153"/>
      <c r="P20" s="153"/>
      <c r="Q20" s="154"/>
      <c r="R20" s="153"/>
      <c r="S20" s="153"/>
      <c r="T20" s="153"/>
      <c r="U20" s="153"/>
      <c r="V20" s="153"/>
      <c r="W20" s="152"/>
      <c r="X20" s="152"/>
      <c r="Y20" s="155"/>
      <c r="Z20" s="152"/>
      <c r="AA20" s="152"/>
      <c r="AB20" s="58"/>
    </row>
    <row r="21" spans="1:3225" s="51" customFormat="1" ht="41.25" customHeight="1" thickBot="1" x14ac:dyDescent="0.35">
      <c r="A21" s="272" t="s">
        <v>44</v>
      </c>
      <c r="B21" s="273"/>
      <c r="C21" s="273"/>
      <c r="D21" s="273"/>
      <c r="E21" s="273"/>
      <c r="F21" s="273"/>
      <c r="G21" s="273"/>
      <c r="H21" s="273"/>
      <c r="I21" s="274"/>
      <c r="J21" s="190">
        <f>J8+J12+J14+J16+J18</f>
        <v>72195.5</v>
      </c>
      <c r="K21" s="190">
        <f>K8+K12+K14+K16+K18</f>
        <v>0</v>
      </c>
      <c r="L21" s="190">
        <f>L8+L12+L14+L16+L18</f>
        <v>72342</v>
      </c>
      <c r="M21" s="191">
        <f t="shared" ref="M21:V21" si="35">SUM(M9:M19)</f>
        <v>0</v>
      </c>
      <c r="N21" s="191">
        <f t="shared" si="35"/>
        <v>72342</v>
      </c>
      <c r="O21" s="191">
        <f t="shared" si="35"/>
        <v>54050.47</v>
      </c>
      <c r="P21" s="191">
        <f t="shared" si="35"/>
        <v>18291.53</v>
      </c>
      <c r="Q21" s="191">
        <f t="shared" si="35"/>
        <v>1.2200000000000002</v>
      </c>
      <c r="R21" s="191">
        <f t="shared" si="35"/>
        <v>3562.3854399999996</v>
      </c>
      <c r="S21" s="191">
        <f t="shared" si="35"/>
        <v>7248.75</v>
      </c>
      <c r="T21" s="191">
        <f t="shared" si="35"/>
        <v>10811.135440000002</v>
      </c>
      <c r="U21" s="191">
        <f t="shared" si="35"/>
        <v>145.35</v>
      </c>
      <c r="V21" s="191">
        <f t="shared" si="35"/>
        <v>10665.79</v>
      </c>
      <c r="W21" s="190">
        <f>W8+W12+W14+W16+W18</f>
        <v>0</v>
      </c>
      <c r="X21" s="190">
        <f>X8+X12+X14+X16+X18</f>
        <v>10638.59</v>
      </c>
      <c r="Y21" s="190">
        <f>Y8+Y12+Y14+Y16+Y18</f>
        <v>0</v>
      </c>
      <c r="Z21" s="190">
        <f>Z8+Z12+Z14+Z16+Z18</f>
        <v>10638.59</v>
      </c>
      <c r="AA21" s="190">
        <f>AA8+AA12+AA14+AA16+AA18</f>
        <v>61703.41</v>
      </c>
    </row>
    <row r="22" spans="1:3225" s="51" customFormat="1" ht="12" customHeight="1" thickTop="1" x14ac:dyDescent="0.2"/>
    <row r="23" spans="1:3225" s="51" customFormat="1" ht="12" customHeight="1" x14ac:dyDescent="0.2"/>
    <row r="24" spans="1:3225" s="51" customFormat="1" ht="12" customHeight="1" x14ac:dyDescent="0.2"/>
    <row r="25" spans="1:3225" s="51" customFormat="1" ht="12" customHeight="1" x14ac:dyDescent="0.2"/>
    <row r="26" spans="1:3225" s="51" customFormat="1" ht="12" customHeight="1" x14ac:dyDescent="0.2"/>
    <row r="27" spans="1:3225" s="51" customFormat="1" ht="12" customHeight="1" x14ac:dyDescent="0.2"/>
    <row r="28" spans="1:3225" s="51" customFormat="1" ht="12" customHeight="1" x14ac:dyDescent="0.2"/>
    <row r="29" spans="1:3225" s="51" customFormat="1" ht="12" customHeight="1" x14ac:dyDescent="0.2"/>
    <row r="38" spans="12:12" x14ac:dyDescent="0.25">
      <c r="L38" s="4" t="s">
        <v>314</v>
      </c>
    </row>
  </sheetData>
  <mergeCells count="7">
    <mergeCell ref="A21:I21"/>
    <mergeCell ref="A1:AB1"/>
    <mergeCell ref="A2:AB2"/>
    <mergeCell ref="A3:AB3"/>
    <mergeCell ref="J5:L5"/>
    <mergeCell ref="O5:T5"/>
    <mergeCell ref="X5:Z5"/>
  </mergeCells>
  <pageMargins left="0.27559055118110237" right="0.27559055118110237" top="0.74803149606299213" bottom="0.35433070866141736" header="0.31496062992125984" footer="0.31496062992125984"/>
  <pageSetup scale="38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AB16"/>
  <sheetViews>
    <sheetView topLeftCell="B14" zoomScale="89" zoomScaleNormal="89" workbookViewId="0">
      <selection activeCell="B23" sqref="A23:XFD29"/>
    </sheetView>
  </sheetViews>
  <sheetFormatPr baseColWidth="10" defaultColWidth="11.44140625" defaultRowHeight="13.2" x14ac:dyDescent="0.25"/>
  <cols>
    <col min="1" max="1" width="5.5546875" hidden="1" customWidth="1"/>
    <col min="2" max="2" width="12.44140625" customWidth="1"/>
    <col min="3" max="3" width="9.5546875" customWidth="1"/>
    <col min="4" max="4" width="28.6640625" customWidth="1"/>
    <col min="5" max="5" width="24.6640625" customWidth="1"/>
    <col min="6" max="6" width="33.6640625" customWidth="1"/>
    <col min="7" max="7" width="18" customWidth="1"/>
    <col min="8" max="8" width="6.5546875" hidden="1" customWidth="1"/>
    <col min="9" max="9" width="7.33203125" hidden="1" customWidth="1"/>
    <col min="10" max="10" width="14.5546875" customWidth="1"/>
    <col min="11" max="11" width="10.88671875" customWidth="1"/>
    <col min="12" max="12" width="14.109375" customWidth="1"/>
    <col min="13" max="13" width="13.109375" hidden="1" customWidth="1"/>
    <col min="14" max="14" width="13.88671875" hidden="1" customWidth="1"/>
    <col min="15" max="15" width="13.5546875" hidden="1" customWidth="1"/>
    <col min="16" max="16" width="14" hidden="1" customWidth="1"/>
    <col min="17" max="18" width="13.109375" hidden="1" customWidth="1"/>
    <col min="19" max="19" width="10.5546875" hidden="1" customWidth="1"/>
    <col min="20" max="20" width="13" hidden="1" customWidth="1"/>
    <col min="21" max="21" width="13.109375" hidden="1" customWidth="1"/>
    <col min="22" max="22" width="15.44140625" hidden="1" customWidth="1"/>
    <col min="23" max="23" width="9.6640625" customWidth="1"/>
    <col min="24" max="24" width="14" customWidth="1"/>
    <col min="25" max="25" width="11.6640625" customWidth="1"/>
    <col min="26" max="26" width="12.5546875" customWidth="1"/>
    <col min="27" max="27" width="14.33203125" customWidth="1"/>
    <col min="28" max="28" width="57" customWidth="1"/>
  </cols>
  <sheetData>
    <row r="1" spans="1:28" ht="17.399999999999999" x14ac:dyDescent="0.3">
      <c r="A1" s="286" t="s">
        <v>79</v>
      </c>
      <c r="B1" s="286"/>
      <c r="C1" s="286"/>
      <c r="D1" s="286"/>
      <c r="E1" s="286"/>
      <c r="F1" s="286"/>
      <c r="G1" s="286"/>
      <c r="H1" s="286"/>
      <c r="I1" s="286"/>
      <c r="J1" s="286"/>
      <c r="K1" s="286"/>
      <c r="L1" s="286"/>
      <c r="M1" s="286"/>
      <c r="N1" s="286"/>
      <c r="O1" s="286"/>
      <c r="P1" s="286"/>
      <c r="Q1" s="286"/>
      <c r="R1" s="286"/>
      <c r="S1" s="286"/>
      <c r="T1" s="286"/>
      <c r="U1" s="286"/>
      <c r="V1" s="286"/>
      <c r="W1" s="286"/>
      <c r="X1" s="286"/>
      <c r="Y1" s="286"/>
      <c r="Z1" s="286"/>
      <c r="AA1" s="286"/>
      <c r="AB1" s="286"/>
    </row>
    <row r="2" spans="1:28" ht="17.399999999999999" x14ac:dyDescent="0.3">
      <c r="A2" s="286" t="s">
        <v>64</v>
      </c>
      <c r="B2" s="286"/>
      <c r="C2" s="286"/>
      <c r="D2" s="286"/>
      <c r="E2" s="286"/>
      <c r="F2" s="286"/>
      <c r="G2" s="286"/>
      <c r="H2" s="286"/>
      <c r="I2" s="286"/>
      <c r="J2" s="286"/>
      <c r="K2" s="286"/>
      <c r="L2" s="286"/>
      <c r="M2" s="286"/>
      <c r="N2" s="286"/>
      <c r="O2" s="286"/>
      <c r="P2" s="286"/>
      <c r="Q2" s="286"/>
      <c r="R2" s="286"/>
      <c r="S2" s="286"/>
      <c r="T2" s="286"/>
      <c r="U2" s="286"/>
      <c r="V2" s="286"/>
      <c r="W2" s="286"/>
      <c r="X2" s="286"/>
      <c r="Y2" s="286"/>
      <c r="Z2" s="286"/>
      <c r="AA2" s="286"/>
      <c r="AB2" s="286"/>
    </row>
    <row r="3" spans="1:28" ht="19.8" x14ac:dyDescent="0.3">
      <c r="A3" s="276" t="s">
        <v>480</v>
      </c>
      <c r="B3" s="276"/>
      <c r="C3" s="276"/>
      <c r="D3" s="276"/>
      <c r="E3" s="276"/>
      <c r="F3" s="276"/>
      <c r="G3" s="276"/>
      <c r="H3" s="276"/>
      <c r="I3" s="276"/>
      <c r="J3" s="276"/>
      <c r="K3" s="276"/>
      <c r="L3" s="276"/>
      <c r="M3" s="276"/>
      <c r="N3" s="276"/>
      <c r="O3" s="276"/>
      <c r="P3" s="276"/>
      <c r="Q3" s="276"/>
      <c r="R3" s="276"/>
      <c r="S3" s="276"/>
      <c r="T3" s="276"/>
      <c r="U3" s="276"/>
      <c r="V3" s="276"/>
      <c r="W3" s="276"/>
      <c r="X3" s="276"/>
      <c r="Y3" s="276"/>
      <c r="Z3" s="276"/>
      <c r="AA3" s="276"/>
      <c r="AB3" s="276"/>
    </row>
    <row r="4" spans="1:28" ht="16.2" x14ac:dyDescent="0.3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</row>
    <row r="5" spans="1:28" ht="16.2" x14ac:dyDescent="0.3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</row>
    <row r="6" spans="1:28" x14ac:dyDescent="0.25">
      <c r="A6" s="22"/>
      <c r="B6" s="22"/>
      <c r="C6" s="22"/>
      <c r="D6" s="22"/>
      <c r="E6" s="22"/>
      <c r="F6" s="22"/>
      <c r="G6" s="22"/>
      <c r="H6" s="23" t="s">
        <v>22</v>
      </c>
      <c r="I6" s="23" t="s">
        <v>252</v>
      </c>
      <c r="J6" s="287" t="s">
        <v>1</v>
      </c>
      <c r="K6" s="288"/>
      <c r="L6" s="289"/>
      <c r="M6" s="24" t="s">
        <v>25</v>
      </c>
      <c r="N6" s="25"/>
      <c r="O6" s="290" t="s">
        <v>8</v>
      </c>
      <c r="P6" s="291"/>
      <c r="Q6" s="291"/>
      <c r="R6" s="291"/>
      <c r="S6" s="291"/>
      <c r="T6" s="292"/>
      <c r="U6" s="24" t="s">
        <v>29</v>
      </c>
      <c r="V6" s="24" t="s">
        <v>9</v>
      </c>
      <c r="W6" s="23" t="s">
        <v>52</v>
      </c>
      <c r="X6" s="293" t="s">
        <v>2</v>
      </c>
      <c r="Y6" s="294"/>
      <c r="Z6" s="295"/>
      <c r="AA6" s="23" t="s">
        <v>0</v>
      </c>
      <c r="AB6" s="34"/>
    </row>
    <row r="7" spans="1:28" ht="21" x14ac:dyDescent="0.25">
      <c r="A7" s="26" t="s">
        <v>20</v>
      </c>
      <c r="B7" s="44" t="s">
        <v>102</v>
      </c>
      <c r="C7" s="44" t="s">
        <v>128</v>
      </c>
      <c r="D7" s="26" t="s">
        <v>21</v>
      </c>
      <c r="E7" s="26"/>
      <c r="F7" s="26"/>
      <c r="G7" s="26"/>
      <c r="H7" s="27" t="s">
        <v>23</v>
      </c>
      <c r="I7" s="26" t="s">
        <v>24</v>
      </c>
      <c r="J7" s="23" t="s">
        <v>5</v>
      </c>
      <c r="K7" s="23" t="s">
        <v>58</v>
      </c>
      <c r="L7" s="23" t="s">
        <v>27</v>
      </c>
      <c r="M7" s="28" t="s">
        <v>26</v>
      </c>
      <c r="N7" s="25" t="s">
        <v>31</v>
      </c>
      <c r="O7" s="25" t="s">
        <v>11</v>
      </c>
      <c r="P7" s="25" t="s">
        <v>33</v>
      </c>
      <c r="Q7" s="25" t="s">
        <v>35</v>
      </c>
      <c r="R7" s="25" t="s">
        <v>36</v>
      </c>
      <c r="S7" s="25" t="s">
        <v>13</v>
      </c>
      <c r="T7" s="25" t="s">
        <v>9</v>
      </c>
      <c r="U7" s="28" t="s">
        <v>39</v>
      </c>
      <c r="V7" s="28" t="s">
        <v>40</v>
      </c>
      <c r="W7" s="26" t="s">
        <v>30</v>
      </c>
      <c r="X7" s="249" t="s">
        <v>446</v>
      </c>
      <c r="Y7" s="23" t="s">
        <v>56</v>
      </c>
      <c r="Z7" s="23" t="s">
        <v>6</v>
      </c>
      <c r="AA7" s="26" t="s">
        <v>3</v>
      </c>
      <c r="AB7" s="36" t="s">
        <v>57</v>
      </c>
    </row>
    <row r="8" spans="1:28" x14ac:dyDescent="0.25">
      <c r="A8" s="29"/>
      <c r="B8" s="29"/>
      <c r="C8" s="29"/>
      <c r="D8" s="29"/>
      <c r="E8" s="29"/>
      <c r="F8" s="29"/>
      <c r="G8" s="29"/>
      <c r="H8" s="29"/>
      <c r="I8" s="29"/>
      <c r="J8" s="26" t="s">
        <v>46</v>
      </c>
      <c r="K8" s="26" t="s">
        <v>59</v>
      </c>
      <c r="L8" s="26" t="s">
        <v>28</v>
      </c>
      <c r="M8" s="28" t="s">
        <v>42</v>
      </c>
      <c r="N8" s="24" t="s">
        <v>32</v>
      </c>
      <c r="O8" s="24" t="s">
        <v>12</v>
      </c>
      <c r="P8" s="24" t="s">
        <v>34</v>
      </c>
      <c r="Q8" s="24" t="s">
        <v>34</v>
      </c>
      <c r="R8" s="24" t="s">
        <v>37</v>
      </c>
      <c r="S8" s="24" t="s">
        <v>14</v>
      </c>
      <c r="T8" s="24" t="s">
        <v>38</v>
      </c>
      <c r="U8" s="28" t="s">
        <v>18</v>
      </c>
      <c r="V8" s="31" t="s">
        <v>41</v>
      </c>
      <c r="W8" s="26" t="s">
        <v>51</v>
      </c>
      <c r="X8" s="26"/>
      <c r="Y8" s="26"/>
      <c r="Z8" s="26" t="s">
        <v>43</v>
      </c>
      <c r="AA8" s="26" t="s">
        <v>4</v>
      </c>
      <c r="AB8" s="35"/>
    </row>
    <row r="9" spans="1:28" ht="31.2" x14ac:dyDescent="0.3">
      <c r="A9" s="26"/>
      <c r="B9" s="158" t="s">
        <v>102</v>
      </c>
      <c r="C9" s="158" t="s">
        <v>136</v>
      </c>
      <c r="D9" s="141" t="s">
        <v>328</v>
      </c>
      <c r="E9" s="142" t="s">
        <v>103</v>
      </c>
      <c r="F9" s="142" t="s">
        <v>336</v>
      </c>
      <c r="G9" s="142" t="s">
        <v>61</v>
      </c>
      <c r="H9" s="124"/>
      <c r="I9" s="142"/>
      <c r="J9" s="125">
        <f>J10</f>
        <v>10653</v>
      </c>
      <c r="K9" s="125">
        <f>K10</f>
        <v>0</v>
      </c>
      <c r="L9" s="125">
        <f>L10</f>
        <v>10653</v>
      </c>
      <c r="M9" s="124"/>
      <c r="N9" s="124"/>
      <c r="O9" s="124"/>
      <c r="P9" s="124"/>
      <c r="Q9" s="124"/>
      <c r="R9" s="124"/>
      <c r="S9" s="124"/>
      <c r="T9" s="124"/>
      <c r="U9" s="124"/>
      <c r="V9" s="124"/>
      <c r="W9" s="125">
        <f>W10</f>
        <v>0</v>
      </c>
      <c r="X9" s="125">
        <f>X10</f>
        <v>1452.42</v>
      </c>
      <c r="Y9" s="125">
        <f>Y10</f>
        <v>0</v>
      </c>
      <c r="Z9" s="125">
        <f>Z10</f>
        <v>1452.42</v>
      </c>
      <c r="AA9" s="125">
        <f>AA10</f>
        <v>9200.58</v>
      </c>
      <c r="AB9" s="156"/>
    </row>
    <row r="10" spans="1:28" ht="99" customHeight="1" x14ac:dyDescent="0.35">
      <c r="A10" s="26"/>
      <c r="B10" s="197">
        <v>161</v>
      </c>
      <c r="C10" s="175" t="s">
        <v>127</v>
      </c>
      <c r="D10" s="256" t="s">
        <v>329</v>
      </c>
      <c r="E10" s="177" t="s">
        <v>330</v>
      </c>
      <c r="F10" s="177" t="s">
        <v>355</v>
      </c>
      <c r="G10" s="178" t="s">
        <v>331</v>
      </c>
      <c r="H10" s="198">
        <v>15</v>
      </c>
      <c r="I10" s="199">
        <f>J10/H10</f>
        <v>710.2</v>
      </c>
      <c r="J10" s="181">
        <v>10653</v>
      </c>
      <c r="K10" s="182">
        <v>0</v>
      </c>
      <c r="L10" s="183">
        <f>J10</f>
        <v>10653</v>
      </c>
      <c r="M10" s="184">
        <f>IF(J10/15&lt;=SMG,0,K10/2)</f>
        <v>0</v>
      </c>
      <c r="N10" s="184">
        <f t="shared" ref="N10" si="0">J10+M10</f>
        <v>10653</v>
      </c>
      <c r="O10" s="184">
        <f>VLOOKUP(N10,Tarifa1,1)</f>
        <v>7641.91</v>
      </c>
      <c r="P10" s="184">
        <f t="shared" ref="P10" si="1">N10-O10</f>
        <v>3011.09</v>
      </c>
      <c r="Q10" s="185">
        <f>VLOOKUP(N10,Tarifa1,3)</f>
        <v>0.21360000000000001</v>
      </c>
      <c r="R10" s="184">
        <f t="shared" ref="R10" si="2">P10*Q10</f>
        <v>643.16882400000009</v>
      </c>
      <c r="S10" s="186">
        <f>VLOOKUP(N10,Tarifa1,2)</f>
        <v>809.25</v>
      </c>
      <c r="T10" s="184">
        <f t="shared" ref="T10" si="3">R10+S10</f>
        <v>1452.4188240000001</v>
      </c>
      <c r="U10" s="184">
        <f>VLOOKUP(N10,Credito1,2)</f>
        <v>0</v>
      </c>
      <c r="V10" s="184">
        <f t="shared" ref="V10" si="4">ROUND(T10-U10,2)</f>
        <v>1452.42</v>
      </c>
      <c r="W10" s="183">
        <f t="shared" ref="W10" si="5">-IF(V10&gt;0,0,V10)</f>
        <v>0</v>
      </c>
      <c r="X10" s="183">
        <f>IF(J10/15&lt;=SMG,0,IF(V10&lt;0,0,V10))</f>
        <v>1452.42</v>
      </c>
      <c r="Y10" s="187">
        <v>0</v>
      </c>
      <c r="Z10" s="183">
        <f>SUM(X10:Y10)</f>
        <v>1452.42</v>
      </c>
      <c r="AA10" s="183">
        <f>L10+W10-Z10</f>
        <v>9200.58</v>
      </c>
      <c r="AB10" s="115"/>
    </row>
    <row r="11" spans="1:28" ht="47.25" customHeight="1" x14ac:dyDescent="0.3">
      <c r="A11" s="142"/>
      <c r="B11" s="158" t="s">
        <v>102</v>
      </c>
      <c r="C11" s="158" t="s">
        <v>136</v>
      </c>
      <c r="D11" s="141" t="s">
        <v>138</v>
      </c>
      <c r="E11" s="142" t="s">
        <v>103</v>
      </c>
      <c r="F11" s="142"/>
      <c r="G11" s="142" t="s">
        <v>61</v>
      </c>
      <c r="H11" s="124"/>
      <c r="I11" s="142"/>
      <c r="J11" s="125">
        <f>J12</f>
        <v>7823</v>
      </c>
      <c r="K11" s="125">
        <f>K12</f>
        <v>0</v>
      </c>
      <c r="L11" s="125">
        <f>L12</f>
        <v>7823</v>
      </c>
      <c r="M11" s="124"/>
      <c r="N11" s="124"/>
      <c r="O11" s="124"/>
      <c r="P11" s="124"/>
      <c r="Q11" s="124"/>
      <c r="R11" s="124"/>
      <c r="S11" s="124"/>
      <c r="T11" s="124"/>
      <c r="U11" s="124"/>
      <c r="V11" s="124"/>
      <c r="W11" s="125">
        <f>W12</f>
        <v>0</v>
      </c>
      <c r="X11" s="125">
        <f>X12</f>
        <v>847.93</v>
      </c>
      <c r="Y11" s="125">
        <f>Y12</f>
        <v>0</v>
      </c>
      <c r="Z11" s="125">
        <f>Z12</f>
        <v>847.93</v>
      </c>
      <c r="AA11" s="125">
        <f>AA12</f>
        <v>6975.07</v>
      </c>
      <c r="AB11" s="156"/>
    </row>
    <row r="12" spans="1:28" ht="99" customHeight="1" x14ac:dyDescent="0.35">
      <c r="A12" s="127"/>
      <c r="B12" s="175" t="s">
        <v>323</v>
      </c>
      <c r="C12" s="176" t="s">
        <v>127</v>
      </c>
      <c r="D12" s="256" t="s">
        <v>324</v>
      </c>
      <c r="E12" s="177" t="s">
        <v>325</v>
      </c>
      <c r="F12" s="177" t="s">
        <v>379</v>
      </c>
      <c r="G12" s="178" t="s">
        <v>327</v>
      </c>
      <c r="H12" s="179">
        <v>13</v>
      </c>
      <c r="I12" s="180">
        <f t="shared" ref="I12" si="6">J12/H12</f>
        <v>601.76923076923072</v>
      </c>
      <c r="J12" s="181">
        <v>7823</v>
      </c>
      <c r="K12" s="182">
        <v>0</v>
      </c>
      <c r="L12" s="183">
        <f t="shared" ref="L12" si="7">SUM(J12:K12)</f>
        <v>7823</v>
      </c>
      <c r="M12" s="184">
        <f t="shared" ref="M12" si="8">IF(J12/15&lt;=SMG,0,K12/2)</f>
        <v>0</v>
      </c>
      <c r="N12" s="184">
        <f t="shared" ref="N12" si="9">J12+M12</f>
        <v>7823</v>
      </c>
      <c r="O12" s="184">
        <f t="shared" ref="O12" si="10">VLOOKUP(N12,Tarifa1,1)</f>
        <v>7641.91</v>
      </c>
      <c r="P12" s="184">
        <f t="shared" ref="P12" si="11">N12-O12</f>
        <v>181.09000000000015</v>
      </c>
      <c r="Q12" s="185">
        <f t="shared" ref="Q12" si="12">VLOOKUP(N12,Tarifa1,3)</f>
        <v>0.21360000000000001</v>
      </c>
      <c r="R12" s="184">
        <f t="shared" ref="R12" si="13">P12*Q12</f>
        <v>38.680824000000037</v>
      </c>
      <c r="S12" s="186">
        <f t="shared" ref="S12" si="14">VLOOKUP(N12,Tarifa1,2)</f>
        <v>809.25</v>
      </c>
      <c r="T12" s="184">
        <f t="shared" ref="T12" si="15">R12+S12</f>
        <v>847.93082400000003</v>
      </c>
      <c r="U12" s="184">
        <f t="shared" ref="U12" si="16">VLOOKUP(N12,Credito1,2)</f>
        <v>0</v>
      </c>
      <c r="V12" s="184">
        <f t="shared" ref="V12" si="17">ROUND(T12-U12,2)</f>
        <v>847.93</v>
      </c>
      <c r="W12" s="183">
        <f t="shared" ref="W12" si="18">-IF(V12&gt;0,0,V12)</f>
        <v>0</v>
      </c>
      <c r="X12" s="183">
        <f t="shared" ref="X12" si="19">IF(J12/15&lt;=SMG,0,IF(V12&lt;0,0,V12))</f>
        <v>847.93</v>
      </c>
      <c r="Y12" s="187">
        <v>0</v>
      </c>
      <c r="Z12" s="183">
        <f t="shared" ref="Z12" si="20">SUM(X12:Y12)</f>
        <v>847.93</v>
      </c>
      <c r="AA12" s="183">
        <f t="shared" ref="AA12" si="21">L12+W12-Z12</f>
        <v>6975.07</v>
      </c>
      <c r="AB12" s="115"/>
    </row>
    <row r="13" spans="1:28" ht="47.25" customHeight="1" x14ac:dyDescent="0.3">
      <c r="A13" s="127"/>
      <c r="B13" s="142"/>
      <c r="C13" s="142"/>
      <c r="D13" s="141" t="s">
        <v>77</v>
      </c>
      <c r="E13" s="142" t="s">
        <v>103</v>
      </c>
      <c r="F13" s="142" t="s">
        <v>336</v>
      </c>
      <c r="G13" s="142" t="s">
        <v>61</v>
      </c>
      <c r="H13" s="142"/>
      <c r="I13" s="142"/>
      <c r="J13" s="125">
        <f>SUM(J14)</f>
        <v>12093</v>
      </c>
      <c r="K13" s="125">
        <f>SUM(K14)</f>
        <v>0</v>
      </c>
      <c r="L13" s="125">
        <f>SUM(L14)</f>
        <v>12093</v>
      </c>
      <c r="M13" s="124"/>
      <c r="N13" s="124"/>
      <c r="O13" s="124"/>
      <c r="P13" s="124"/>
      <c r="Q13" s="124"/>
      <c r="R13" s="124"/>
      <c r="S13" s="124"/>
      <c r="T13" s="124"/>
      <c r="U13" s="124"/>
      <c r="V13" s="124"/>
      <c r="W13" s="125">
        <f>SUM(W14)</f>
        <v>0</v>
      </c>
      <c r="X13" s="125">
        <f>SUM(X14)</f>
        <v>1760</v>
      </c>
      <c r="Y13" s="125">
        <f>SUM(Y14)</f>
        <v>0</v>
      </c>
      <c r="Z13" s="125">
        <f>SUM(Z14)</f>
        <v>1760</v>
      </c>
      <c r="AA13" s="125">
        <f>SUM(AA14)</f>
        <v>10333</v>
      </c>
      <c r="AB13" s="156"/>
    </row>
    <row r="14" spans="1:28" ht="98.25" customHeight="1" x14ac:dyDescent="0.35">
      <c r="A14" s="127"/>
      <c r="B14" s="197">
        <v>290</v>
      </c>
      <c r="C14" s="175" t="s">
        <v>127</v>
      </c>
      <c r="D14" s="256" t="s">
        <v>334</v>
      </c>
      <c r="E14" s="177" t="s">
        <v>335</v>
      </c>
      <c r="F14" s="177" t="s">
        <v>395</v>
      </c>
      <c r="G14" s="177" t="s">
        <v>77</v>
      </c>
      <c r="H14" s="198">
        <v>15</v>
      </c>
      <c r="I14" s="199">
        <f>J14/H14</f>
        <v>806.2</v>
      </c>
      <c r="J14" s="200">
        <v>12093</v>
      </c>
      <c r="K14" s="201">
        <v>0</v>
      </c>
      <c r="L14" s="202">
        <f>SUM(J14:K14)</f>
        <v>12093</v>
      </c>
      <c r="M14" s="184">
        <f>IF(J14/15&lt;=SMG,0,K14/2)</f>
        <v>0</v>
      </c>
      <c r="N14" s="184">
        <f>J14+M14</f>
        <v>12093</v>
      </c>
      <c r="O14" s="184">
        <f>VLOOKUP(N14,Tarifa1,1)</f>
        <v>7641.91</v>
      </c>
      <c r="P14" s="184">
        <f>N14-O14</f>
        <v>4451.09</v>
      </c>
      <c r="Q14" s="185">
        <f>VLOOKUP(N14,Tarifa1,3)</f>
        <v>0.21360000000000001</v>
      </c>
      <c r="R14" s="184">
        <f>P14*Q14</f>
        <v>950.75282400000003</v>
      </c>
      <c r="S14" s="186">
        <f>VLOOKUP(N14,Tarifa1,2)</f>
        <v>809.25</v>
      </c>
      <c r="T14" s="184">
        <f>R14+S14</f>
        <v>1760.0028240000001</v>
      </c>
      <c r="U14" s="184">
        <f>VLOOKUP(N14,Credito1,2)</f>
        <v>0</v>
      </c>
      <c r="V14" s="184">
        <f>ROUND(T14-U14,2)</f>
        <v>1760</v>
      </c>
      <c r="W14" s="183">
        <f>-IF(V14&gt;0,0,V14)</f>
        <v>0</v>
      </c>
      <c r="X14" s="183">
        <f>IF(J14/15&lt;=SMG,0,IF(V14&lt;0,0,V14))</f>
        <v>1760</v>
      </c>
      <c r="Y14" s="187">
        <v>0</v>
      </c>
      <c r="Z14" s="183">
        <f>SUM(X14:Y14)</f>
        <v>1760</v>
      </c>
      <c r="AA14" s="183">
        <f>L14+W14-Z14</f>
        <v>10333</v>
      </c>
      <c r="AB14" s="115"/>
    </row>
    <row r="15" spans="1:28" ht="40.5" customHeight="1" thickBot="1" x14ac:dyDescent="0.35">
      <c r="A15" s="272" t="s">
        <v>44</v>
      </c>
      <c r="B15" s="273"/>
      <c r="C15" s="273"/>
      <c r="D15" s="273"/>
      <c r="E15" s="273"/>
      <c r="F15" s="273"/>
      <c r="G15" s="273"/>
      <c r="H15" s="273"/>
      <c r="I15" s="274"/>
      <c r="J15" s="248">
        <f>J9+J11+J13</f>
        <v>30569</v>
      </c>
      <c r="K15" s="248">
        <f>K9+K11+K13</f>
        <v>0</v>
      </c>
      <c r="L15" s="248">
        <f>L9+L11+L13</f>
        <v>30569</v>
      </c>
      <c r="M15" s="191">
        <f t="shared" ref="M15:V15" si="22">SUM(M12:M12)</f>
        <v>0</v>
      </c>
      <c r="N15" s="191">
        <f t="shared" si="22"/>
        <v>7823</v>
      </c>
      <c r="O15" s="191">
        <f t="shared" si="22"/>
        <v>7641.91</v>
      </c>
      <c r="P15" s="191">
        <f t="shared" si="22"/>
        <v>181.09000000000015</v>
      </c>
      <c r="Q15" s="191">
        <f t="shared" si="22"/>
        <v>0.21360000000000001</v>
      </c>
      <c r="R15" s="191">
        <f t="shared" si="22"/>
        <v>38.680824000000037</v>
      </c>
      <c r="S15" s="191">
        <f t="shared" si="22"/>
        <v>809.25</v>
      </c>
      <c r="T15" s="191">
        <f t="shared" si="22"/>
        <v>847.93082400000003</v>
      </c>
      <c r="U15" s="191">
        <f t="shared" si="22"/>
        <v>0</v>
      </c>
      <c r="V15" s="191">
        <f t="shared" si="22"/>
        <v>847.93</v>
      </c>
      <c r="W15" s="248">
        <f>W9+W11+W13</f>
        <v>0</v>
      </c>
      <c r="X15" s="248">
        <f>X9+X11+X13</f>
        <v>4060.35</v>
      </c>
      <c r="Y15" s="248">
        <f>Y9+Y11+Y13</f>
        <v>0</v>
      </c>
      <c r="Z15" s="248">
        <f>Z9+Z11+Z13</f>
        <v>4060.35</v>
      </c>
      <c r="AA15" s="248">
        <f>AA9+AA11+AA13</f>
        <v>26508.65</v>
      </c>
      <c r="AB15" s="157"/>
    </row>
    <row r="16" spans="1:28" ht="13.8" thickTop="1" x14ac:dyDescent="0.25"/>
  </sheetData>
  <mergeCells count="7">
    <mergeCell ref="A15:I15"/>
    <mergeCell ref="A1:AB1"/>
    <mergeCell ref="A2:AB2"/>
    <mergeCell ref="A3:AB3"/>
    <mergeCell ref="J6:L6"/>
    <mergeCell ref="O6:T6"/>
    <mergeCell ref="X6:Z6"/>
  </mergeCells>
  <pageMargins left="0.27559055118110237" right="0.27559055118110237" top="0.74803149606299213" bottom="0.74803149606299213" header="0.31496062992125984" footer="0.31496062992125984"/>
  <pageSetup scale="46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8"/>
  <sheetViews>
    <sheetView topLeftCell="B30" zoomScale="66" zoomScaleNormal="66" workbookViewId="0">
      <selection activeCell="B38" sqref="A38:XFD43"/>
    </sheetView>
  </sheetViews>
  <sheetFormatPr baseColWidth="10" defaultColWidth="11.44140625" defaultRowHeight="13.2" x14ac:dyDescent="0.25"/>
  <cols>
    <col min="1" max="1" width="5.5546875" hidden="1" customWidth="1"/>
    <col min="2" max="2" width="11.44140625" customWidth="1"/>
    <col min="3" max="3" width="9.33203125" customWidth="1"/>
    <col min="4" max="4" width="38.88671875" customWidth="1"/>
    <col min="5" max="5" width="23.44140625" customWidth="1"/>
    <col min="6" max="6" width="34.44140625" customWidth="1"/>
    <col min="7" max="7" width="31.5546875" customWidth="1"/>
    <col min="8" max="8" width="6.5546875" hidden="1" customWidth="1"/>
    <col min="9" max="9" width="10" hidden="1" customWidth="1"/>
    <col min="10" max="10" width="16.88671875" customWidth="1"/>
    <col min="11" max="11" width="13.44140625" customWidth="1"/>
    <col min="12" max="12" width="17" customWidth="1"/>
    <col min="13" max="13" width="13.109375" hidden="1" customWidth="1"/>
    <col min="14" max="14" width="15.109375" hidden="1" customWidth="1"/>
    <col min="15" max="15" width="14" hidden="1" customWidth="1"/>
    <col min="16" max="16" width="14.5546875" hidden="1" customWidth="1"/>
    <col min="17" max="18" width="13.109375" hidden="1" customWidth="1"/>
    <col min="19" max="20" width="14.33203125" hidden="1" customWidth="1"/>
    <col min="21" max="22" width="13.109375" hidden="1" customWidth="1"/>
    <col min="23" max="23" width="9.6640625" customWidth="1"/>
    <col min="24" max="24" width="14.44140625" customWidth="1"/>
    <col min="25" max="26" width="13.6640625" customWidth="1"/>
    <col min="27" max="27" width="17" customWidth="1"/>
    <col min="28" max="28" width="84.44140625" customWidth="1"/>
    <col min="29" max="29" width="1.44140625" customWidth="1"/>
  </cols>
  <sheetData>
    <row r="1" spans="1:34" ht="19.8" x14ac:dyDescent="0.3">
      <c r="A1" s="275" t="s">
        <v>79</v>
      </c>
      <c r="B1" s="275"/>
      <c r="C1" s="275"/>
      <c r="D1" s="275"/>
      <c r="E1" s="275"/>
      <c r="F1" s="275"/>
      <c r="G1" s="275"/>
      <c r="H1" s="275"/>
      <c r="I1" s="275"/>
      <c r="J1" s="275"/>
      <c r="K1" s="275"/>
      <c r="L1" s="275"/>
      <c r="M1" s="275"/>
      <c r="N1" s="275"/>
      <c r="O1" s="275"/>
      <c r="P1" s="275"/>
      <c r="Q1" s="275"/>
      <c r="R1" s="275"/>
      <c r="S1" s="275"/>
      <c r="T1" s="275"/>
      <c r="U1" s="275"/>
      <c r="V1" s="275"/>
      <c r="W1" s="275"/>
      <c r="X1" s="275"/>
      <c r="Y1" s="275"/>
      <c r="Z1" s="275"/>
      <c r="AA1" s="275"/>
      <c r="AB1" s="275"/>
    </row>
    <row r="2" spans="1:34" ht="19.8" x14ac:dyDescent="0.3">
      <c r="A2" s="275" t="s">
        <v>64</v>
      </c>
      <c r="B2" s="275"/>
      <c r="C2" s="275"/>
      <c r="D2" s="275"/>
      <c r="E2" s="275"/>
      <c r="F2" s="275"/>
      <c r="G2" s="275"/>
      <c r="H2" s="275"/>
      <c r="I2" s="275"/>
      <c r="J2" s="275"/>
      <c r="K2" s="275"/>
      <c r="L2" s="275"/>
      <c r="M2" s="275"/>
      <c r="N2" s="275"/>
      <c r="O2" s="275"/>
      <c r="P2" s="275"/>
      <c r="Q2" s="275"/>
      <c r="R2" s="275"/>
      <c r="S2" s="275"/>
      <c r="T2" s="275"/>
      <c r="U2" s="275"/>
      <c r="V2" s="275"/>
      <c r="W2" s="275"/>
      <c r="X2" s="275"/>
      <c r="Y2" s="275"/>
      <c r="Z2" s="275"/>
      <c r="AA2" s="275"/>
      <c r="AB2" s="275"/>
    </row>
    <row r="3" spans="1:34" ht="19.8" x14ac:dyDescent="0.3">
      <c r="A3" s="276" t="s">
        <v>480</v>
      </c>
      <c r="B3" s="276"/>
      <c r="C3" s="276"/>
      <c r="D3" s="276"/>
      <c r="E3" s="276"/>
      <c r="F3" s="276"/>
      <c r="G3" s="276"/>
      <c r="H3" s="276"/>
      <c r="I3" s="276"/>
      <c r="J3" s="276"/>
      <c r="K3" s="276"/>
      <c r="L3" s="276"/>
      <c r="M3" s="276"/>
      <c r="N3" s="276"/>
      <c r="O3" s="276"/>
      <c r="P3" s="276"/>
      <c r="Q3" s="276"/>
      <c r="R3" s="276"/>
      <c r="S3" s="276"/>
      <c r="T3" s="276"/>
      <c r="U3" s="276"/>
      <c r="V3" s="276"/>
      <c r="W3" s="276"/>
      <c r="X3" s="276"/>
      <c r="Y3" s="276"/>
      <c r="Z3" s="276"/>
      <c r="AA3" s="276"/>
      <c r="AB3" s="276"/>
    </row>
    <row r="4" spans="1:34" ht="16.2" x14ac:dyDescent="0.3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</row>
    <row r="5" spans="1:34" s="51" customFormat="1" ht="12.75" customHeight="1" x14ac:dyDescent="0.25">
      <c r="A5" s="47"/>
      <c r="B5" s="47"/>
      <c r="C5" s="296" t="s">
        <v>128</v>
      </c>
      <c r="D5" s="47"/>
      <c r="E5" s="47"/>
      <c r="F5" s="47"/>
      <c r="G5" s="47"/>
      <c r="H5" s="48" t="s">
        <v>22</v>
      </c>
      <c r="I5" s="48" t="s">
        <v>5</v>
      </c>
      <c r="J5" s="299" t="s">
        <v>1</v>
      </c>
      <c r="K5" s="300"/>
      <c r="L5" s="301"/>
      <c r="M5" s="49" t="s">
        <v>25</v>
      </c>
      <c r="N5" s="50"/>
      <c r="O5" s="302" t="s">
        <v>8</v>
      </c>
      <c r="P5" s="303"/>
      <c r="Q5" s="303"/>
      <c r="R5" s="303"/>
      <c r="S5" s="303"/>
      <c r="T5" s="304"/>
      <c r="U5" s="49" t="s">
        <v>29</v>
      </c>
      <c r="V5" s="49" t="s">
        <v>9</v>
      </c>
      <c r="W5" s="48" t="s">
        <v>52</v>
      </c>
      <c r="X5" s="305" t="s">
        <v>2</v>
      </c>
      <c r="Y5" s="306"/>
      <c r="Z5" s="307"/>
      <c r="AA5" s="48" t="s">
        <v>0</v>
      </c>
      <c r="AB5" s="47"/>
    </row>
    <row r="6" spans="1:34" s="51" customFormat="1" ht="24" x14ac:dyDescent="0.25">
      <c r="A6" s="52" t="s">
        <v>20</v>
      </c>
      <c r="B6" s="46" t="s">
        <v>102</v>
      </c>
      <c r="C6" s="297"/>
      <c r="D6" s="52" t="s">
        <v>21</v>
      </c>
      <c r="E6" s="52"/>
      <c r="F6" s="52"/>
      <c r="G6" s="52"/>
      <c r="H6" s="53" t="s">
        <v>23</v>
      </c>
      <c r="I6" s="52" t="s">
        <v>24</v>
      </c>
      <c r="J6" s="48" t="s">
        <v>5</v>
      </c>
      <c r="K6" s="48" t="s">
        <v>58</v>
      </c>
      <c r="L6" s="48" t="s">
        <v>27</v>
      </c>
      <c r="M6" s="54" t="s">
        <v>26</v>
      </c>
      <c r="N6" s="50" t="s">
        <v>31</v>
      </c>
      <c r="O6" s="50" t="s">
        <v>11</v>
      </c>
      <c r="P6" s="50" t="s">
        <v>33</v>
      </c>
      <c r="Q6" s="50" t="s">
        <v>35</v>
      </c>
      <c r="R6" s="50" t="s">
        <v>36</v>
      </c>
      <c r="S6" s="50" t="s">
        <v>13</v>
      </c>
      <c r="T6" s="50" t="s">
        <v>9</v>
      </c>
      <c r="U6" s="54" t="s">
        <v>39</v>
      </c>
      <c r="V6" s="54" t="s">
        <v>40</v>
      </c>
      <c r="W6" s="52" t="s">
        <v>30</v>
      </c>
      <c r="X6" s="48" t="s">
        <v>446</v>
      </c>
      <c r="Y6" s="48" t="s">
        <v>56</v>
      </c>
      <c r="Z6" s="48" t="s">
        <v>6</v>
      </c>
      <c r="AA6" s="52" t="s">
        <v>3</v>
      </c>
      <c r="AB6" s="52" t="s">
        <v>57</v>
      </c>
    </row>
    <row r="7" spans="1:34" s="51" customFormat="1" ht="12" x14ac:dyDescent="0.25">
      <c r="A7" s="60"/>
      <c r="B7" s="60"/>
      <c r="C7" s="298"/>
      <c r="D7" s="60"/>
      <c r="E7" s="60"/>
      <c r="F7" s="60"/>
      <c r="G7" s="60"/>
      <c r="H7" s="60"/>
      <c r="I7" s="60"/>
      <c r="J7" s="60" t="s">
        <v>46</v>
      </c>
      <c r="K7" s="60" t="s">
        <v>59</v>
      </c>
      <c r="L7" s="60" t="s">
        <v>28</v>
      </c>
      <c r="M7" s="61" t="s">
        <v>42</v>
      </c>
      <c r="N7" s="49" t="s">
        <v>32</v>
      </c>
      <c r="O7" s="49" t="s">
        <v>12</v>
      </c>
      <c r="P7" s="49" t="s">
        <v>34</v>
      </c>
      <c r="Q7" s="49" t="s">
        <v>34</v>
      </c>
      <c r="R7" s="49" t="s">
        <v>37</v>
      </c>
      <c r="S7" s="49" t="s">
        <v>14</v>
      </c>
      <c r="T7" s="49" t="s">
        <v>38</v>
      </c>
      <c r="U7" s="54" t="s">
        <v>18</v>
      </c>
      <c r="V7" s="55" t="s">
        <v>137</v>
      </c>
      <c r="W7" s="60" t="s">
        <v>51</v>
      </c>
      <c r="X7" s="60"/>
      <c r="Y7" s="60"/>
      <c r="Z7" s="60" t="s">
        <v>43</v>
      </c>
      <c r="AA7" s="60" t="s">
        <v>4</v>
      </c>
      <c r="AB7" s="57"/>
    </row>
    <row r="8" spans="1:34" s="51" customFormat="1" ht="15.6" x14ac:dyDescent="0.3">
      <c r="A8" s="62"/>
      <c r="B8" s="142"/>
      <c r="C8" s="142"/>
      <c r="D8" s="141" t="s">
        <v>69</v>
      </c>
      <c r="E8" s="142" t="s">
        <v>103</v>
      </c>
      <c r="F8" s="142" t="s">
        <v>336</v>
      </c>
      <c r="G8" s="142" t="s">
        <v>61</v>
      </c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2"/>
      <c r="S8" s="142"/>
      <c r="T8" s="142"/>
      <c r="U8" s="142"/>
      <c r="V8" s="144"/>
      <c r="W8" s="142"/>
      <c r="X8" s="142"/>
      <c r="Y8" s="142"/>
      <c r="Z8" s="142"/>
      <c r="AA8" s="142"/>
      <c r="AB8" s="63"/>
    </row>
    <row r="9" spans="1:34" s="94" customFormat="1" ht="149.25" customHeight="1" x14ac:dyDescent="0.35">
      <c r="A9" s="116" t="s">
        <v>86</v>
      </c>
      <c r="B9" s="175" t="s">
        <v>207</v>
      </c>
      <c r="C9" s="176" t="s">
        <v>127</v>
      </c>
      <c r="D9" s="257" t="s">
        <v>199</v>
      </c>
      <c r="E9" s="177" t="s">
        <v>205</v>
      </c>
      <c r="F9" s="177" t="s">
        <v>364</v>
      </c>
      <c r="G9" s="178" t="s">
        <v>240</v>
      </c>
      <c r="H9" s="179">
        <v>15</v>
      </c>
      <c r="I9" s="180">
        <f t="shared" ref="I9:I10" si="0">J9/H9</f>
        <v>757.26666666666665</v>
      </c>
      <c r="J9" s="181">
        <v>11359</v>
      </c>
      <c r="K9" s="182">
        <v>0</v>
      </c>
      <c r="L9" s="183">
        <f>SUM(J9:K9)</f>
        <v>11359</v>
      </c>
      <c r="M9" s="184">
        <f>IF(J9/15&lt;=SMG,0,K9/2)</f>
        <v>0</v>
      </c>
      <c r="N9" s="184">
        <f t="shared" ref="N9" si="1">J9+M9</f>
        <v>11359</v>
      </c>
      <c r="O9" s="184">
        <f t="shared" ref="O9" si="2">VLOOKUP(N9,Tarifa1,1)</f>
        <v>7641.91</v>
      </c>
      <c r="P9" s="184">
        <f t="shared" ref="P9" si="3">N9-O9</f>
        <v>3717.09</v>
      </c>
      <c r="Q9" s="185">
        <f t="shared" ref="Q9" si="4">VLOOKUP(N9,Tarifa1,3)</f>
        <v>0.21360000000000001</v>
      </c>
      <c r="R9" s="184">
        <f t="shared" ref="R9" si="5">P9*Q9</f>
        <v>793.97042400000009</v>
      </c>
      <c r="S9" s="186">
        <f t="shared" ref="S9" si="6">VLOOKUP(N9,Tarifa1,2)</f>
        <v>809.25</v>
      </c>
      <c r="T9" s="184">
        <f t="shared" ref="T9" si="7">R9+S9</f>
        <v>1603.2204240000001</v>
      </c>
      <c r="U9" s="184">
        <f t="shared" ref="U9" si="8">VLOOKUP(N9,Credito1,2)</f>
        <v>0</v>
      </c>
      <c r="V9" s="184">
        <f t="shared" ref="V9" si="9">ROUND(T9-U9,2)</f>
        <v>1603.22</v>
      </c>
      <c r="W9" s="183">
        <f t="shared" ref="W9" si="10">-IF(V9&gt;0,0,V9)</f>
        <v>0</v>
      </c>
      <c r="X9" s="183">
        <f t="shared" ref="X9" si="11">IF(J9/15&lt;=SMG,0,IF(V9&lt;0,0,V9))</f>
        <v>1603.22</v>
      </c>
      <c r="Y9" s="187">
        <v>0</v>
      </c>
      <c r="Z9" s="183">
        <f>SUM(X9:Y9)</f>
        <v>1603.22</v>
      </c>
      <c r="AA9" s="183">
        <f t="shared" ref="AA9" si="12">L9+W9-Z9</f>
        <v>9755.7800000000007</v>
      </c>
      <c r="AB9" s="117"/>
      <c r="AC9" s="96"/>
      <c r="AH9" s="97"/>
    </row>
    <row r="10" spans="1:34" s="94" customFormat="1" ht="149.25" customHeight="1" x14ac:dyDescent="0.35">
      <c r="A10" s="116"/>
      <c r="B10" s="176" t="s">
        <v>241</v>
      </c>
      <c r="C10" s="176" t="s">
        <v>127</v>
      </c>
      <c r="D10" s="256" t="s">
        <v>242</v>
      </c>
      <c r="E10" s="177" t="s">
        <v>243</v>
      </c>
      <c r="F10" s="177" t="s">
        <v>376</v>
      </c>
      <c r="G10" s="178" t="s">
        <v>398</v>
      </c>
      <c r="H10" s="179">
        <v>15</v>
      </c>
      <c r="I10" s="180">
        <f t="shared" si="0"/>
        <v>757.26666666666665</v>
      </c>
      <c r="J10" s="181">
        <v>11359</v>
      </c>
      <c r="K10" s="182">
        <v>0</v>
      </c>
      <c r="L10" s="183">
        <f>SUM(J10:K10)</f>
        <v>11359</v>
      </c>
      <c r="M10" s="184">
        <f>IF(J10/15&lt;=SMG,0,K10/2)</f>
        <v>0</v>
      </c>
      <c r="N10" s="184">
        <f t="shared" ref="N10:N15" si="13">J10+M10</f>
        <v>11359</v>
      </c>
      <c r="O10" s="184">
        <f t="shared" ref="O10:O15" si="14">VLOOKUP(N10,Tarifa1,1)</f>
        <v>7641.91</v>
      </c>
      <c r="P10" s="184">
        <f t="shared" ref="P10:P15" si="15">N10-O10</f>
        <v>3717.09</v>
      </c>
      <c r="Q10" s="185">
        <f t="shared" ref="Q10:Q15" si="16">VLOOKUP(N10,Tarifa1,3)</f>
        <v>0.21360000000000001</v>
      </c>
      <c r="R10" s="184">
        <f t="shared" ref="R10:R15" si="17">P10*Q10</f>
        <v>793.97042400000009</v>
      </c>
      <c r="S10" s="186">
        <f t="shared" ref="S10:S15" si="18">VLOOKUP(N10,Tarifa1,2)</f>
        <v>809.25</v>
      </c>
      <c r="T10" s="184">
        <f t="shared" ref="T10:T15" si="19">R10+S10</f>
        <v>1603.2204240000001</v>
      </c>
      <c r="U10" s="184">
        <f t="shared" ref="U10:U15" si="20">VLOOKUP(N10,Credito1,2)</f>
        <v>0</v>
      </c>
      <c r="V10" s="184">
        <f t="shared" ref="V10:V15" si="21">ROUND(T10-U10,2)</f>
        <v>1603.22</v>
      </c>
      <c r="W10" s="183">
        <f t="shared" ref="W10:W15" si="22">-IF(V10&gt;0,0,V10)</f>
        <v>0</v>
      </c>
      <c r="X10" s="183">
        <f t="shared" ref="X10:X15" si="23">IF(J10/15&lt;=SMG,0,IF(V10&lt;0,0,V10))</f>
        <v>1603.22</v>
      </c>
      <c r="Y10" s="187">
        <v>0</v>
      </c>
      <c r="Z10" s="183">
        <f>SUM(X10:Y10)</f>
        <v>1603.22</v>
      </c>
      <c r="AA10" s="183">
        <f t="shared" ref="AA10" si="24">L10+W10-Z10</f>
        <v>9755.7800000000007</v>
      </c>
      <c r="AB10" s="117"/>
      <c r="AC10" s="96"/>
      <c r="AH10" s="97"/>
    </row>
    <row r="11" spans="1:34" s="94" customFormat="1" ht="149.25" customHeight="1" x14ac:dyDescent="0.35">
      <c r="A11" s="116"/>
      <c r="B11" s="176" t="s">
        <v>437</v>
      </c>
      <c r="C11" s="176" t="s">
        <v>127</v>
      </c>
      <c r="D11" s="256" t="s">
        <v>441</v>
      </c>
      <c r="E11" s="177" t="s">
        <v>440</v>
      </c>
      <c r="F11" s="177" t="s">
        <v>438</v>
      </c>
      <c r="G11" s="178" t="s">
        <v>439</v>
      </c>
      <c r="H11" s="179"/>
      <c r="I11" s="180"/>
      <c r="J11" s="181">
        <v>4467</v>
      </c>
      <c r="K11" s="182">
        <v>0</v>
      </c>
      <c r="L11" s="183">
        <f>SUM(J11:K11)</f>
        <v>4467</v>
      </c>
      <c r="M11" s="184">
        <f>IF(J11/15&lt;=SMG,0,K11/2)</f>
        <v>0</v>
      </c>
      <c r="N11" s="184">
        <f t="shared" si="13"/>
        <v>4467</v>
      </c>
      <c r="O11" s="184">
        <f t="shared" si="14"/>
        <v>3124.36</v>
      </c>
      <c r="P11" s="184">
        <f t="shared" si="15"/>
        <v>1342.6399999999999</v>
      </c>
      <c r="Q11" s="185">
        <f t="shared" si="16"/>
        <v>0.10879999999999999</v>
      </c>
      <c r="R11" s="184">
        <f t="shared" si="17"/>
        <v>146.07923199999999</v>
      </c>
      <c r="S11" s="186">
        <f t="shared" si="18"/>
        <v>183.45</v>
      </c>
      <c r="T11" s="184">
        <f t="shared" si="19"/>
        <v>329.52923199999998</v>
      </c>
      <c r="U11" s="184">
        <f t="shared" si="20"/>
        <v>0</v>
      </c>
      <c r="V11" s="184">
        <f t="shared" si="21"/>
        <v>329.53</v>
      </c>
      <c r="W11" s="183">
        <f t="shared" si="22"/>
        <v>0</v>
      </c>
      <c r="X11" s="183">
        <f t="shared" si="23"/>
        <v>329.53</v>
      </c>
      <c r="Y11" s="187">
        <v>0</v>
      </c>
      <c r="Z11" s="183">
        <f>SUM(X11:Y11)</f>
        <v>329.53</v>
      </c>
      <c r="AA11" s="183">
        <f>L11+W11-Z11</f>
        <v>4137.47</v>
      </c>
      <c r="AB11" s="117"/>
      <c r="AC11" s="96"/>
      <c r="AH11" s="97"/>
    </row>
    <row r="12" spans="1:34" s="94" customFormat="1" ht="149.25" customHeight="1" x14ac:dyDescent="0.35">
      <c r="A12" s="116"/>
      <c r="B12" s="175" t="s">
        <v>248</v>
      </c>
      <c r="C12" s="175" t="s">
        <v>127</v>
      </c>
      <c r="D12" s="258" t="s">
        <v>247</v>
      </c>
      <c r="E12" s="193" t="s">
        <v>251</v>
      </c>
      <c r="F12" s="193" t="s">
        <v>378</v>
      </c>
      <c r="G12" s="178" t="s">
        <v>67</v>
      </c>
      <c r="H12" s="179">
        <v>15</v>
      </c>
      <c r="I12" s="180"/>
      <c r="J12" s="181">
        <v>6253</v>
      </c>
      <c r="K12" s="182">
        <v>0</v>
      </c>
      <c r="L12" s="181">
        <f>J12</f>
        <v>6253</v>
      </c>
      <c r="M12" s="184">
        <f t="shared" ref="M12" si="25">IF(J12/15&lt;=SMG,0,K12/2)</f>
        <v>0</v>
      </c>
      <c r="N12" s="184">
        <f t="shared" si="13"/>
        <v>6253</v>
      </c>
      <c r="O12" s="184">
        <f t="shared" si="14"/>
        <v>5490.76</v>
      </c>
      <c r="P12" s="184">
        <f t="shared" si="15"/>
        <v>762.23999999999978</v>
      </c>
      <c r="Q12" s="185">
        <f t="shared" si="16"/>
        <v>0.16</v>
      </c>
      <c r="R12" s="184">
        <f t="shared" si="17"/>
        <v>121.95839999999997</v>
      </c>
      <c r="S12" s="186">
        <f t="shared" si="18"/>
        <v>441</v>
      </c>
      <c r="T12" s="184">
        <f t="shared" si="19"/>
        <v>562.95839999999998</v>
      </c>
      <c r="U12" s="184">
        <f t="shared" si="20"/>
        <v>0</v>
      </c>
      <c r="V12" s="184">
        <f t="shared" si="21"/>
        <v>562.96</v>
      </c>
      <c r="W12" s="183">
        <f t="shared" si="22"/>
        <v>0</v>
      </c>
      <c r="X12" s="183">
        <f t="shared" si="23"/>
        <v>562.96</v>
      </c>
      <c r="Y12" s="187">
        <v>833.74</v>
      </c>
      <c r="Z12" s="183">
        <f>SUM(X12:Y12)</f>
        <v>1396.7</v>
      </c>
      <c r="AA12" s="183">
        <f>L12+W12-Z12+K12</f>
        <v>4856.3</v>
      </c>
      <c r="AB12" s="117"/>
      <c r="AH12" s="97"/>
    </row>
    <row r="13" spans="1:34" s="94" customFormat="1" ht="149.25" customHeight="1" x14ac:dyDescent="0.35">
      <c r="A13" s="116"/>
      <c r="B13" s="175" t="s">
        <v>442</v>
      </c>
      <c r="C13" s="175" t="s">
        <v>127</v>
      </c>
      <c r="D13" s="258" t="s">
        <v>443</v>
      </c>
      <c r="E13" s="193" t="s">
        <v>444</v>
      </c>
      <c r="F13" s="118" t="s">
        <v>445</v>
      </c>
      <c r="G13" s="178" t="s">
        <v>67</v>
      </c>
      <c r="H13" s="179"/>
      <c r="I13" s="180"/>
      <c r="J13" s="181">
        <v>6253</v>
      </c>
      <c r="K13" s="182">
        <v>0</v>
      </c>
      <c r="L13" s="181">
        <f>J13</f>
        <v>6253</v>
      </c>
      <c r="M13" s="184">
        <f t="shared" ref="M13" si="26">IF(J13/15&lt;=SMG,0,K13/2)</f>
        <v>0</v>
      </c>
      <c r="N13" s="184">
        <f t="shared" si="13"/>
        <v>6253</v>
      </c>
      <c r="O13" s="184">
        <f t="shared" si="14"/>
        <v>5490.76</v>
      </c>
      <c r="P13" s="184">
        <f t="shared" si="15"/>
        <v>762.23999999999978</v>
      </c>
      <c r="Q13" s="185">
        <f t="shared" si="16"/>
        <v>0.16</v>
      </c>
      <c r="R13" s="184">
        <f t="shared" si="17"/>
        <v>121.95839999999997</v>
      </c>
      <c r="S13" s="186">
        <f t="shared" si="18"/>
        <v>441</v>
      </c>
      <c r="T13" s="184">
        <f t="shared" si="19"/>
        <v>562.95839999999998</v>
      </c>
      <c r="U13" s="184">
        <f t="shared" si="20"/>
        <v>0</v>
      </c>
      <c r="V13" s="184">
        <f t="shared" si="21"/>
        <v>562.96</v>
      </c>
      <c r="W13" s="183">
        <f t="shared" si="22"/>
        <v>0</v>
      </c>
      <c r="X13" s="183">
        <f t="shared" si="23"/>
        <v>562.96</v>
      </c>
      <c r="Y13" s="187">
        <v>416.87</v>
      </c>
      <c r="Z13" s="183">
        <f>SUM(X13:Y13)</f>
        <v>979.83</v>
      </c>
      <c r="AA13" s="183">
        <f>L13+W13-Z13+K13</f>
        <v>5273.17</v>
      </c>
      <c r="AB13" s="117"/>
      <c r="AH13" s="97"/>
    </row>
    <row r="14" spans="1:34" s="94" customFormat="1" ht="149.25" customHeight="1" x14ac:dyDescent="0.35">
      <c r="A14" s="116"/>
      <c r="B14" s="176" t="s">
        <v>123</v>
      </c>
      <c r="C14" s="176" t="s">
        <v>127</v>
      </c>
      <c r="D14" s="256" t="s">
        <v>68</v>
      </c>
      <c r="E14" s="177" t="s">
        <v>124</v>
      </c>
      <c r="F14" s="177" t="s">
        <v>342</v>
      </c>
      <c r="G14" s="178" t="s">
        <v>158</v>
      </c>
      <c r="H14" s="179">
        <v>15</v>
      </c>
      <c r="I14" s="180">
        <f>J14/H14</f>
        <v>570.13333333333333</v>
      </c>
      <c r="J14" s="181">
        <v>8552</v>
      </c>
      <c r="K14" s="182">
        <v>0</v>
      </c>
      <c r="L14" s="183">
        <f>SUM(J14:K14)</f>
        <v>8552</v>
      </c>
      <c r="M14" s="184">
        <f t="shared" ref="M14:M15" si="27">IF(J14/15&lt;=SMG,0,K14/2)</f>
        <v>0</v>
      </c>
      <c r="N14" s="184">
        <f t="shared" si="13"/>
        <v>8552</v>
      </c>
      <c r="O14" s="184">
        <f t="shared" si="14"/>
        <v>7641.91</v>
      </c>
      <c r="P14" s="184">
        <f t="shared" si="15"/>
        <v>910.09000000000015</v>
      </c>
      <c r="Q14" s="185">
        <f t="shared" si="16"/>
        <v>0.21360000000000001</v>
      </c>
      <c r="R14" s="184">
        <f t="shared" si="17"/>
        <v>194.39522400000004</v>
      </c>
      <c r="S14" s="186">
        <f t="shared" si="18"/>
        <v>809.25</v>
      </c>
      <c r="T14" s="184">
        <f t="shared" si="19"/>
        <v>1003.6452240000001</v>
      </c>
      <c r="U14" s="184">
        <f t="shared" si="20"/>
        <v>0</v>
      </c>
      <c r="V14" s="184">
        <f t="shared" si="21"/>
        <v>1003.65</v>
      </c>
      <c r="W14" s="183">
        <f t="shared" si="22"/>
        <v>0</v>
      </c>
      <c r="X14" s="183">
        <f t="shared" si="23"/>
        <v>1003.65</v>
      </c>
      <c r="Y14" s="187">
        <v>0</v>
      </c>
      <c r="Z14" s="183">
        <f t="shared" ref="Z14:Z31" si="28">SUM(X14:Y14)</f>
        <v>1003.65</v>
      </c>
      <c r="AA14" s="183">
        <f>L14+W14-Z14</f>
        <v>7548.35</v>
      </c>
      <c r="AB14" s="117"/>
      <c r="AH14" s="97"/>
    </row>
    <row r="15" spans="1:34" s="94" customFormat="1" ht="149.25" customHeight="1" x14ac:dyDescent="0.35">
      <c r="A15" s="116"/>
      <c r="B15" s="176" t="s">
        <v>232</v>
      </c>
      <c r="C15" s="176" t="s">
        <v>127</v>
      </c>
      <c r="D15" s="254" t="s">
        <v>233</v>
      </c>
      <c r="E15" s="189" t="s">
        <v>234</v>
      </c>
      <c r="F15" s="189" t="s">
        <v>374</v>
      </c>
      <c r="G15" s="178" t="s">
        <v>188</v>
      </c>
      <c r="H15" s="179">
        <v>15</v>
      </c>
      <c r="I15" s="180"/>
      <c r="J15" s="181">
        <v>6843</v>
      </c>
      <c r="K15" s="182">
        <v>0</v>
      </c>
      <c r="L15" s="183">
        <f>SUM(J15:K15)</f>
        <v>6843</v>
      </c>
      <c r="M15" s="184">
        <f t="shared" si="27"/>
        <v>0</v>
      </c>
      <c r="N15" s="184">
        <f t="shared" si="13"/>
        <v>6843</v>
      </c>
      <c r="O15" s="184">
        <f t="shared" si="14"/>
        <v>6382.81</v>
      </c>
      <c r="P15" s="184">
        <f t="shared" si="15"/>
        <v>460.1899999999996</v>
      </c>
      <c r="Q15" s="185">
        <f t="shared" si="16"/>
        <v>0.1792</v>
      </c>
      <c r="R15" s="184">
        <f t="shared" si="17"/>
        <v>82.46604799999993</v>
      </c>
      <c r="S15" s="186">
        <f t="shared" si="18"/>
        <v>583.65</v>
      </c>
      <c r="T15" s="184">
        <f t="shared" si="19"/>
        <v>666.11604799999986</v>
      </c>
      <c r="U15" s="184">
        <f t="shared" si="20"/>
        <v>0</v>
      </c>
      <c r="V15" s="184">
        <f t="shared" si="21"/>
        <v>666.12</v>
      </c>
      <c r="W15" s="183">
        <f t="shared" si="22"/>
        <v>0</v>
      </c>
      <c r="X15" s="183">
        <f t="shared" si="23"/>
        <v>666.12</v>
      </c>
      <c r="Y15" s="187">
        <v>456.2</v>
      </c>
      <c r="Z15" s="183">
        <f t="shared" si="28"/>
        <v>1122.32</v>
      </c>
      <c r="AA15" s="183">
        <f>L15+W15-Z15</f>
        <v>5720.68</v>
      </c>
      <c r="AB15" s="117"/>
      <c r="AH15" s="97"/>
    </row>
    <row r="16" spans="1:34" s="94" customFormat="1" ht="44.25" customHeight="1" x14ac:dyDescent="0.3">
      <c r="A16" s="208"/>
      <c r="B16" s="223"/>
      <c r="C16" s="223"/>
      <c r="D16" s="230"/>
      <c r="E16" s="231"/>
      <c r="F16" s="231"/>
      <c r="G16" s="232"/>
      <c r="H16" s="233"/>
      <c r="I16" s="234"/>
      <c r="J16" s="235"/>
      <c r="K16" s="236"/>
      <c r="L16" s="237"/>
      <c r="M16" s="237"/>
      <c r="N16" s="237"/>
      <c r="O16" s="237"/>
      <c r="P16" s="237"/>
      <c r="Q16" s="237"/>
      <c r="R16" s="237"/>
      <c r="S16" s="237"/>
      <c r="T16" s="237"/>
      <c r="U16" s="237"/>
      <c r="V16" s="237"/>
      <c r="W16" s="237"/>
      <c r="X16" s="237"/>
      <c r="Y16" s="237"/>
      <c r="Z16" s="237"/>
      <c r="AA16" s="237"/>
      <c r="AB16" s="118"/>
      <c r="AH16" s="97"/>
    </row>
    <row r="17" spans="1:34" s="94" customFormat="1" ht="39" customHeight="1" x14ac:dyDescent="0.3">
      <c r="A17" s="208"/>
      <c r="B17" s="223"/>
      <c r="C17" s="223"/>
      <c r="D17" s="230"/>
      <c r="E17" s="231"/>
      <c r="F17" s="231"/>
      <c r="G17" s="232"/>
      <c r="H17" s="233"/>
      <c r="I17" s="234"/>
      <c r="J17" s="235"/>
      <c r="K17" s="236"/>
      <c r="L17" s="237"/>
      <c r="M17" s="237"/>
      <c r="N17" s="237"/>
      <c r="O17" s="237"/>
      <c r="P17" s="237"/>
      <c r="Q17" s="237"/>
      <c r="R17" s="237"/>
      <c r="S17" s="237"/>
      <c r="T17" s="237"/>
      <c r="U17" s="237"/>
      <c r="V17" s="237"/>
      <c r="W17" s="237"/>
      <c r="X17" s="237"/>
      <c r="Y17" s="237"/>
      <c r="Z17" s="237"/>
      <c r="AA17" s="237"/>
      <c r="AB17" s="118"/>
      <c r="AH17" s="97"/>
    </row>
    <row r="18" spans="1:34" s="94" customFormat="1" ht="40.5" customHeight="1" x14ac:dyDescent="0.3">
      <c r="A18" s="208"/>
      <c r="B18" s="223"/>
      <c r="C18" s="223"/>
      <c r="D18" s="230"/>
      <c r="E18" s="231"/>
      <c r="F18" s="231"/>
      <c r="G18" s="232"/>
      <c r="H18" s="233"/>
      <c r="I18" s="234"/>
      <c r="J18" s="235"/>
      <c r="K18" s="236"/>
      <c r="L18" s="237"/>
      <c r="M18" s="237"/>
      <c r="N18" s="237"/>
      <c r="O18" s="237"/>
      <c r="P18" s="237"/>
      <c r="Q18" s="237"/>
      <c r="R18" s="237"/>
      <c r="S18" s="237"/>
      <c r="T18" s="237"/>
      <c r="U18" s="237"/>
      <c r="V18" s="237"/>
      <c r="W18" s="237"/>
      <c r="X18" s="237"/>
      <c r="Y18" s="237"/>
      <c r="Z18" s="237"/>
      <c r="AA18" s="237"/>
      <c r="AB18" s="118"/>
      <c r="AH18" s="97"/>
    </row>
    <row r="19" spans="1:34" s="94" customFormat="1" ht="32.25" customHeight="1" x14ac:dyDescent="0.3">
      <c r="A19" s="208"/>
      <c r="B19" s="223"/>
      <c r="C19" s="223"/>
      <c r="D19" s="230"/>
      <c r="E19" s="231"/>
      <c r="F19" s="231"/>
      <c r="G19" s="232"/>
      <c r="H19" s="233"/>
      <c r="I19" s="234"/>
      <c r="J19" s="235"/>
      <c r="K19" s="236"/>
      <c r="L19" s="237"/>
      <c r="M19" s="237"/>
      <c r="N19" s="237"/>
      <c r="O19" s="237"/>
      <c r="P19" s="237"/>
      <c r="Q19" s="237"/>
      <c r="R19" s="237"/>
      <c r="S19" s="237"/>
      <c r="T19" s="237"/>
      <c r="U19" s="237"/>
      <c r="V19" s="237"/>
      <c r="W19" s="237"/>
      <c r="X19" s="237"/>
      <c r="Y19" s="237"/>
      <c r="Z19" s="237"/>
      <c r="AA19" s="237"/>
      <c r="AB19" s="118"/>
      <c r="AH19" s="97"/>
    </row>
    <row r="20" spans="1:34" s="94" customFormat="1" ht="32.25" customHeight="1" x14ac:dyDescent="0.3">
      <c r="A20" s="208"/>
      <c r="B20" s="223"/>
      <c r="C20" s="223"/>
      <c r="D20" s="230"/>
      <c r="E20" s="231"/>
      <c r="F20" s="231"/>
      <c r="G20" s="232"/>
      <c r="H20" s="233"/>
      <c r="I20" s="234"/>
      <c r="J20" s="235"/>
      <c r="K20" s="236"/>
      <c r="L20" s="237"/>
      <c r="M20" s="237"/>
      <c r="N20" s="237"/>
      <c r="O20" s="237"/>
      <c r="P20" s="237"/>
      <c r="Q20" s="237"/>
      <c r="R20" s="237"/>
      <c r="S20" s="237"/>
      <c r="T20" s="237"/>
      <c r="U20" s="237"/>
      <c r="V20" s="237"/>
      <c r="W20" s="237"/>
      <c r="X20" s="237"/>
      <c r="Y20" s="237"/>
      <c r="Z20" s="237"/>
      <c r="AA20" s="237"/>
      <c r="AB20" s="118"/>
      <c r="AH20" s="97"/>
    </row>
    <row r="21" spans="1:34" s="94" customFormat="1" ht="32.25" customHeight="1" x14ac:dyDescent="0.3">
      <c r="A21" s="208"/>
      <c r="B21" s="223"/>
      <c r="C21" s="223"/>
      <c r="D21" s="230"/>
      <c r="E21" s="231"/>
      <c r="F21" s="231"/>
      <c r="G21" s="232"/>
      <c r="H21" s="233"/>
      <c r="I21" s="234"/>
      <c r="J21" s="235"/>
      <c r="K21" s="236"/>
      <c r="L21" s="237"/>
      <c r="M21" s="237"/>
      <c r="N21" s="237"/>
      <c r="O21" s="237"/>
      <c r="P21" s="237"/>
      <c r="Q21" s="237"/>
      <c r="R21" s="237"/>
      <c r="S21" s="237"/>
      <c r="T21" s="237"/>
      <c r="U21" s="237"/>
      <c r="V21" s="237"/>
      <c r="W21" s="237"/>
      <c r="X21" s="237"/>
      <c r="Y21" s="237"/>
      <c r="Z21" s="237"/>
      <c r="AA21" s="237"/>
      <c r="AB21" s="118"/>
      <c r="AH21" s="97"/>
    </row>
    <row r="22" spans="1:34" s="94" customFormat="1" ht="29.25" customHeight="1" x14ac:dyDescent="0.3">
      <c r="A22" s="208"/>
      <c r="B22" s="275" t="s">
        <v>79</v>
      </c>
      <c r="C22" s="275"/>
      <c r="D22" s="275"/>
      <c r="E22" s="275"/>
      <c r="F22" s="275"/>
      <c r="G22" s="275"/>
      <c r="H22" s="275"/>
      <c r="I22" s="275"/>
      <c r="J22" s="275"/>
      <c r="K22" s="275"/>
      <c r="L22" s="275"/>
      <c r="M22" s="275"/>
      <c r="N22" s="275"/>
      <c r="O22" s="275"/>
      <c r="P22" s="275"/>
      <c r="Q22" s="275"/>
      <c r="R22" s="275"/>
      <c r="S22" s="275"/>
      <c r="T22" s="275"/>
      <c r="U22" s="275"/>
      <c r="V22" s="275"/>
      <c r="W22" s="275"/>
      <c r="X22" s="275"/>
      <c r="Y22" s="275"/>
      <c r="Z22" s="275"/>
      <c r="AA22" s="275"/>
      <c r="AB22" s="275"/>
      <c r="AC22" s="275"/>
      <c r="AH22" s="97"/>
    </row>
    <row r="23" spans="1:34" s="94" customFormat="1" ht="28.5" customHeight="1" x14ac:dyDescent="0.3">
      <c r="A23" s="208"/>
      <c r="B23" s="275" t="s">
        <v>64</v>
      </c>
      <c r="C23" s="275"/>
      <c r="D23" s="275"/>
      <c r="E23" s="275"/>
      <c r="F23" s="275"/>
      <c r="G23" s="275"/>
      <c r="H23" s="275"/>
      <c r="I23" s="275"/>
      <c r="J23" s="275"/>
      <c r="K23" s="275"/>
      <c r="L23" s="275"/>
      <c r="M23" s="275"/>
      <c r="N23" s="275"/>
      <c r="O23" s="275"/>
      <c r="P23" s="275"/>
      <c r="Q23" s="275"/>
      <c r="R23" s="275"/>
      <c r="S23" s="275"/>
      <c r="T23" s="275"/>
      <c r="U23" s="275"/>
      <c r="V23" s="275"/>
      <c r="W23" s="275"/>
      <c r="X23" s="275"/>
      <c r="Y23" s="275"/>
      <c r="Z23" s="275"/>
      <c r="AA23" s="275"/>
      <c r="AB23" s="275"/>
      <c r="AC23" s="275"/>
      <c r="AH23" s="97"/>
    </row>
    <row r="24" spans="1:34" s="94" customFormat="1" ht="28.5" customHeight="1" x14ac:dyDescent="0.3">
      <c r="A24" s="208"/>
      <c r="B24" s="276" t="s">
        <v>480</v>
      </c>
      <c r="C24" s="276"/>
      <c r="D24" s="276"/>
      <c r="E24" s="276"/>
      <c r="F24" s="276"/>
      <c r="G24" s="276"/>
      <c r="H24" s="276"/>
      <c r="I24" s="276"/>
      <c r="J24" s="276"/>
      <c r="K24" s="276"/>
      <c r="L24" s="276"/>
      <c r="M24" s="276"/>
      <c r="N24" s="276"/>
      <c r="O24" s="276"/>
      <c r="P24" s="276"/>
      <c r="Q24" s="276"/>
      <c r="R24" s="276"/>
      <c r="S24" s="276"/>
      <c r="T24" s="276"/>
      <c r="U24" s="276"/>
      <c r="V24" s="276"/>
      <c r="W24" s="276"/>
      <c r="X24" s="276"/>
      <c r="Y24" s="276"/>
      <c r="Z24" s="276"/>
      <c r="AA24" s="276"/>
      <c r="AB24" s="276"/>
      <c r="AC24" s="276"/>
      <c r="AH24" s="97"/>
    </row>
    <row r="25" spans="1:34" s="94" customFormat="1" ht="28.5" customHeight="1" x14ac:dyDescent="0.3">
      <c r="A25" s="208"/>
      <c r="B25" s="229"/>
      <c r="C25" s="229"/>
      <c r="D25" s="229"/>
      <c r="E25" s="229"/>
      <c r="F25" s="229"/>
      <c r="G25" s="229"/>
      <c r="H25" s="229"/>
      <c r="I25" s="229"/>
      <c r="J25" s="229"/>
      <c r="K25" s="229"/>
      <c r="L25" s="229"/>
      <c r="M25" s="229"/>
      <c r="N25" s="229"/>
      <c r="O25" s="229"/>
      <c r="P25" s="229"/>
      <c r="Q25" s="229"/>
      <c r="R25" s="229"/>
      <c r="S25" s="229"/>
      <c r="T25" s="229"/>
      <c r="U25" s="229"/>
      <c r="V25" s="229"/>
      <c r="W25" s="229"/>
      <c r="X25" s="229"/>
      <c r="Y25" s="229"/>
      <c r="Z25" s="229"/>
      <c r="AA25" s="229"/>
      <c r="AB25" s="229"/>
      <c r="AC25" s="229"/>
      <c r="AH25" s="97"/>
    </row>
    <row r="26" spans="1:34" s="94" customFormat="1" ht="132" customHeight="1" x14ac:dyDescent="0.35">
      <c r="A26" s="208"/>
      <c r="B26" s="176" t="s">
        <v>206</v>
      </c>
      <c r="C26" s="176" t="s">
        <v>127</v>
      </c>
      <c r="D26" s="254" t="s">
        <v>193</v>
      </c>
      <c r="E26" s="188" t="s">
        <v>200</v>
      </c>
      <c r="F26" s="188" t="s">
        <v>365</v>
      </c>
      <c r="G26" s="178" t="s">
        <v>188</v>
      </c>
      <c r="H26" s="179">
        <v>15</v>
      </c>
      <c r="I26" s="180"/>
      <c r="J26" s="181">
        <v>8552</v>
      </c>
      <c r="K26" s="182">
        <v>0</v>
      </c>
      <c r="L26" s="183">
        <f t="shared" ref="L26" si="29">SUM(J26:K26)</f>
        <v>8552</v>
      </c>
      <c r="M26" s="184">
        <f t="shared" ref="M26" si="30">IF(J26/15&lt;=SMG,0,K26/2)</f>
        <v>0</v>
      </c>
      <c r="N26" s="184">
        <f t="shared" ref="N26" si="31">J26+M26</f>
        <v>8552</v>
      </c>
      <c r="O26" s="184">
        <f t="shared" ref="O26:O31" si="32">VLOOKUP(N26,Tarifa1,1)</f>
        <v>7641.91</v>
      </c>
      <c r="P26" s="184">
        <f t="shared" ref="P26" si="33">N26-O26</f>
        <v>910.09000000000015</v>
      </c>
      <c r="Q26" s="185">
        <f t="shared" ref="Q26:Q31" si="34">VLOOKUP(N26,Tarifa1,3)</f>
        <v>0.21360000000000001</v>
      </c>
      <c r="R26" s="184">
        <f t="shared" ref="R26" si="35">P26*Q26</f>
        <v>194.39522400000004</v>
      </c>
      <c r="S26" s="186">
        <f t="shared" ref="S26:S31" si="36">VLOOKUP(N26,Tarifa1,2)</f>
        <v>809.25</v>
      </c>
      <c r="T26" s="184">
        <f t="shared" ref="T26" si="37">R26+S26</f>
        <v>1003.6452240000001</v>
      </c>
      <c r="U26" s="184">
        <f t="shared" ref="U26:U31" si="38">VLOOKUP(N26,Credito1,2)</f>
        <v>0</v>
      </c>
      <c r="V26" s="184">
        <f t="shared" ref="V26" si="39">ROUND(T26-U26,2)</f>
        <v>1003.65</v>
      </c>
      <c r="W26" s="183">
        <f t="shared" ref="W26:W31" si="40">-IF(V26&gt;0,0,V26)</f>
        <v>0</v>
      </c>
      <c r="X26" s="183">
        <f t="shared" ref="X26:X31" si="41">IF(J26/15&lt;=SMG,0,IF(V26&lt;0,0,V26))</f>
        <v>1003.65</v>
      </c>
      <c r="Y26" s="187">
        <v>0</v>
      </c>
      <c r="Z26" s="183">
        <f t="shared" ref="Z26" si="42">SUM(X26:Y26)</f>
        <v>1003.65</v>
      </c>
      <c r="AA26" s="183">
        <f t="shared" ref="AA26" si="43">L26+W26-Z26</f>
        <v>7548.35</v>
      </c>
      <c r="AB26" s="117"/>
      <c r="AC26" s="229"/>
      <c r="AH26" s="97"/>
    </row>
    <row r="27" spans="1:34" s="94" customFormat="1" ht="132" customHeight="1" x14ac:dyDescent="0.35">
      <c r="A27" s="116"/>
      <c r="B27" s="176" t="s">
        <v>213</v>
      </c>
      <c r="C27" s="176" t="s">
        <v>127</v>
      </c>
      <c r="D27" s="254" t="s">
        <v>214</v>
      </c>
      <c r="E27" s="188" t="s">
        <v>215</v>
      </c>
      <c r="F27" s="188" t="s">
        <v>370</v>
      </c>
      <c r="G27" s="178" t="s">
        <v>188</v>
      </c>
      <c r="H27" s="179">
        <v>15</v>
      </c>
      <c r="I27" s="180"/>
      <c r="J27" s="181">
        <v>8552</v>
      </c>
      <c r="K27" s="182">
        <v>0</v>
      </c>
      <c r="L27" s="183">
        <f t="shared" ref="L27" si="44">SUM(J27:K27)</f>
        <v>8552</v>
      </c>
      <c r="M27" s="184">
        <f t="shared" ref="M27:M30" si="45">IF(J27/15&lt;=SMG,0,K27/2)</f>
        <v>0</v>
      </c>
      <c r="N27" s="184">
        <f t="shared" ref="N27:N31" si="46">J27+M27</f>
        <v>8552</v>
      </c>
      <c r="O27" s="184">
        <f t="shared" si="32"/>
        <v>7641.91</v>
      </c>
      <c r="P27" s="184">
        <f t="shared" ref="P27:P31" si="47">N27-O27</f>
        <v>910.09000000000015</v>
      </c>
      <c r="Q27" s="185">
        <f t="shared" si="34"/>
        <v>0.21360000000000001</v>
      </c>
      <c r="R27" s="184">
        <f t="shared" ref="R27:R31" si="48">P27*Q27</f>
        <v>194.39522400000004</v>
      </c>
      <c r="S27" s="186">
        <f t="shared" si="36"/>
        <v>809.25</v>
      </c>
      <c r="T27" s="184">
        <f t="shared" ref="T27:T31" si="49">R27+S27</f>
        <v>1003.6452240000001</v>
      </c>
      <c r="U27" s="184">
        <f t="shared" si="38"/>
        <v>0</v>
      </c>
      <c r="V27" s="184">
        <f t="shared" ref="V27:V31" si="50">ROUND(T27-U27,2)</f>
        <v>1003.65</v>
      </c>
      <c r="W27" s="183">
        <f t="shared" si="40"/>
        <v>0</v>
      </c>
      <c r="X27" s="183">
        <f t="shared" si="41"/>
        <v>1003.65</v>
      </c>
      <c r="Y27" s="187">
        <v>0</v>
      </c>
      <c r="Z27" s="183">
        <f t="shared" si="28"/>
        <v>1003.65</v>
      </c>
      <c r="AA27" s="183">
        <f t="shared" ref="AA27" si="51">L27+W27-Z27</f>
        <v>7548.35</v>
      </c>
      <c r="AB27" s="117"/>
      <c r="AH27" s="97"/>
    </row>
    <row r="28" spans="1:34" s="94" customFormat="1" ht="132" customHeight="1" x14ac:dyDescent="0.35">
      <c r="A28" s="116"/>
      <c r="B28" s="176" t="s">
        <v>402</v>
      </c>
      <c r="C28" s="176" t="s">
        <v>127</v>
      </c>
      <c r="D28" s="254" t="s">
        <v>403</v>
      </c>
      <c r="E28" s="188" t="s">
        <v>404</v>
      </c>
      <c r="F28" s="188" t="s">
        <v>405</v>
      </c>
      <c r="G28" s="178" t="s">
        <v>188</v>
      </c>
      <c r="H28" s="179"/>
      <c r="I28" s="180"/>
      <c r="J28" s="181">
        <v>8552</v>
      </c>
      <c r="K28" s="182">
        <v>0</v>
      </c>
      <c r="L28" s="183">
        <f>SUM(J28:K28)</f>
        <v>8552</v>
      </c>
      <c r="M28" s="184">
        <f t="shared" si="45"/>
        <v>0</v>
      </c>
      <c r="N28" s="184">
        <f t="shared" si="46"/>
        <v>8552</v>
      </c>
      <c r="O28" s="184">
        <f t="shared" si="32"/>
        <v>7641.91</v>
      </c>
      <c r="P28" s="184">
        <f t="shared" si="47"/>
        <v>910.09000000000015</v>
      </c>
      <c r="Q28" s="185">
        <f t="shared" si="34"/>
        <v>0.21360000000000001</v>
      </c>
      <c r="R28" s="184">
        <f t="shared" si="48"/>
        <v>194.39522400000004</v>
      </c>
      <c r="S28" s="186">
        <f t="shared" si="36"/>
        <v>809.25</v>
      </c>
      <c r="T28" s="184">
        <f t="shared" si="49"/>
        <v>1003.6452240000001</v>
      </c>
      <c r="U28" s="184">
        <f t="shared" si="38"/>
        <v>0</v>
      </c>
      <c r="V28" s="184">
        <f t="shared" si="50"/>
        <v>1003.65</v>
      </c>
      <c r="W28" s="183">
        <f t="shared" si="40"/>
        <v>0</v>
      </c>
      <c r="X28" s="183">
        <f t="shared" si="41"/>
        <v>1003.65</v>
      </c>
      <c r="Y28" s="187">
        <v>0</v>
      </c>
      <c r="Z28" s="183">
        <f t="shared" ref="Z28:Z29" si="52">SUM(X28:Y28)</f>
        <v>1003.65</v>
      </c>
      <c r="AA28" s="183">
        <f>L28+W28-Z28</f>
        <v>7548.35</v>
      </c>
      <c r="AB28" s="117"/>
      <c r="AH28" s="97"/>
    </row>
    <row r="29" spans="1:34" s="94" customFormat="1" ht="132" customHeight="1" x14ac:dyDescent="0.35">
      <c r="A29" s="116"/>
      <c r="B29" s="176" t="s">
        <v>237</v>
      </c>
      <c r="C29" s="176" t="s">
        <v>127</v>
      </c>
      <c r="D29" s="257" t="s">
        <v>238</v>
      </c>
      <c r="E29" s="177" t="s">
        <v>239</v>
      </c>
      <c r="F29" s="177" t="s">
        <v>375</v>
      </c>
      <c r="G29" s="178" t="s">
        <v>188</v>
      </c>
      <c r="H29" s="179"/>
      <c r="I29" s="180"/>
      <c r="J29" s="181">
        <v>6843</v>
      </c>
      <c r="K29" s="182">
        <v>0</v>
      </c>
      <c r="L29" s="183">
        <f>SUM(J29:K29)</f>
        <v>6843</v>
      </c>
      <c r="M29" s="184">
        <f t="shared" si="45"/>
        <v>0</v>
      </c>
      <c r="N29" s="184">
        <f t="shared" si="46"/>
        <v>6843</v>
      </c>
      <c r="O29" s="184">
        <f t="shared" si="32"/>
        <v>6382.81</v>
      </c>
      <c r="P29" s="184">
        <f t="shared" si="47"/>
        <v>460.1899999999996</v>
      </c>
      <c r="Q29" s="185">
        <f t="shared" si="34"/>
        <v>0.1792</v>
      </c>
      <c r="R29" s="184">
        <f t="shared" si="48"/>
        <v>82.46604799999993</v>
      </c>
      <c r="S29" s="186">
        <f t="shared" si="36"/>
        <v>583.65</v>
      </c>
      <c r="T29" s="184">
        <f t="shared" si="49"/>
        <v>666.11604799999986</v>
      </c>
      <c r="U29" s="184">
        <f t="shared" si="38"/>
        <v>0</v>
      </c>
      <c r="V29" s="184">
        <f t="shared" si="50"/>
        <v>666.12</v>
      </c>
      <c r="W29" s="183">
        <f t="shared" si="40"/>
        <v>0</v>
      </c>
      <c r="X29" s="183">
        <f t="shared" si="41"/>
        <v>666.12</v>
      </c>
      <c r="Y29" s="187">
        <v>0</v>
      </c>
      <c r="Z29" s="183">
        <f t="shared" si="52"/>
        <v>666.12</v>
      </c>
      <c r="AA29" s="183">
        <f>L29+W29-Z29</f>
        <v>6176.88</v>
      </c>
      <c r="AB29" s="117"/>
      <c r="AH29" s="97"/>
    </row>
    <row r="30" spans="1:34" s="94" customFormat="1" ht="132" customHeight="1" x14ac:dyDescent="0.35">
      <c r="A30" s="116"/>
      <c r="B30" s="176" t="s">
        <v>410</v>
      </c>
      <c r="C30" s="176" t="s">
        <v>127</v>
      </c>
      <c r="D30" s="254" t="s">
        <v>408</v>
      </c>
      <c r="E30" s="188" t="s">
        <v>406</v>
      </c>
      <c r="F30" s="188" t="s">
        <v>407</v>
      </c>
      <c r="G30" s="178" t="s">
        <v>409</v>
      </c>
      <c r="H30" s="179"/>
      <c r="I30" s="180"/>
      <c r="J30" s="181">
        <v>6253</v>
      </c>
      <c r="K30" s="182">
        <v>0</v>
      </c>
      <c r="L30" s="181">
        <f>J30</f>
        <v>6253</v>
      </c>
      <c r="M30" s="184">
        <f t="shared" si="45"/>
        <v>0</v>
      </c>
      <c r="N30" s="184">
        <f t="shared" si="46"/>
        <v>6253</v>
      </c>
      <c r="O30" s="184">
        <f t="shared" si="32"/>
        <v>5490.76</v>
      </c>
      <c r="P30" s="184">
        <f t="shared" si="47"/>
        <v>762.23999999999978</v>
      </c>
      <c r="Q30" s="185">
        <f t="shared" si="34"/>
        <v>0.16</v>
      </c>
      <c r="R30" s="184">
        <f t="shared" si="48"/>
        <v>121.95839999999997</v>
      </c>
      <c r="S30" s="186">
        <f t="shared" si="36"/>
        <v>441</v>
      </c>
      <c r="T30" s="184">
        <f t="shared" si="49"/>
        <v>562.95839999999998</v>
      </c>
      <c r="U30" s="184">
        <f t="shared" si="38"/>
        <v>0</v>
      </c>
      <c r="V30" s="184">
        <f t="shared" si="50"/>
        <v>562.96</v>
      </c>
      <c r="W30" s="183">
        <f t="shared" si="40"/>
        <v>0</v>
      </c>
      <c r="X30" s="183">
        <f t="shared" si="41"/>
        <v>562.96</v>
      </c>
      <c r="Y30" s="187">
        <v>0</v>
      </c>
      <c r="Z30" s="183">
        <f>SUM(X30:Y30)</f>
        <v>562.96</v>
      </c>
      <c r="AA30" s="183">
        <f>L30+W30-Z30+K30</f>
        <v>5690.04</v>
      </c>
      <c r="AB30" s="117"/>
      <c r="AH30" s="97"/>
    </row>
    <row r="31" spans="1:34" s="94" customFormat="1" ht="132" customHeight="1" x14ac:dyDescent="0.35">
      <c r="A31" s="116"/>
      <c r="B31" s="176" t="s">
        <v>208</v>
      </c>
      <c r="C31" s="176" t="s">
        <v>127</v>
      </c>
      <c r="D31" s="254" t="s">
        <v>190</v>
      </c>
      <c r="E31" s="188" t="s">
        <v>201</v>
      </c>
      <c r="F31" s="188" t="s">
        <v>366</v>
      </c>
      <c r="G31" s="178" t="s">
        <v>399</v>
      </c>
      <c r="H31" s="179">
        <v>15</v>
      </c>
      <c r="I31" s="180">
        <f t="shared" ref="I31" si="53">J31/H31</f>
        <v>310.2</v>
      </c>
      <c r="J31" s="181">
        <v>4653</v>
      </c>
      <c r="K31" s="182">
        <v>0</v>
      </c>
      <c r="L31" s="183">
        <f t="shared" ref="L31" si="54">SUM(J31:K31)</f>
        <v>4653</v>
      </c>
      <c r="M31" s="184">
        <f t="shared" ref="M31" si="55">IF(J31/15&lt;=SMG,0,K31/2)</f>
        <v>0</v>
      </c>
      <c r="N31" s="184">
        <f t="shared" si="46"/>
        <v>4653</v>
      </c>
      <c r="O31" s="184">
        <f t="shared" si="32"/>
        <v>3124.36</v>
      </c>
      <c r="P31" s="184">
        <f t="shared" si="47"/>
        <v>1528.6399999999999</v>
      </c>
      <c r="Q31" s="185">
        <f t="shared" si="34"/>
        <v>0.10879999999999999</v>
      </c>
      <c r="R31" s="184">
        <f t="shared" si="48"/>
        <v>166.31603199999998</v>
      </c>
      <c r="S31" s="186">
        <f t="shared" si="36"/>
        <v>183.45</v>
      </c>
      <c r="T31" s="184">
        <f t="shared" si="49"/>
        <v>349.766032</v>
      </c>
      <c r="U31" s="184">
        <f t="shared" si="38"/>
        <v>0</v>
      </c>
      <c r="V31" s="184">
        <f t="shared" si="50"/>
        <v>349.77</v>
      </c>
      <c r="W31" s="183">
        <f t="shared" si="40"/>
        <v>0</v>
      </c>
      <c r="X31" s="183">
        <f t="shared" si="41"/>
        <v>349.77</v>
      </c>
      <c r="Y31" s="187">
        <v>0</v>
      </c>
      <c r="Z31" s="183">
        <f t="shared" si="28"/>
        <v>349.77</v>
      </c>
      <c r="AA31" s="183">
        <f>L31+W31-Z31</f>
        <v>4303.2299999999996</v>
      </c>
      <c r="AB31" s="117"/>
      <c r="AH31" s="97"/>
    </row>
    <row r="32" spans="1:34" s="51" customFormat="1" ht="39" customHeight="1" thickBot="1" x14ac:dyDescent="0.35">
      <c r="A32" s="272" t="s">
        <v>44</v>
      </c>
      <c r="B32" s="273"/>
      <c r="C32" s="273"/>
      <c r="D32" s="273"/>
      <c r="E32" s="273"/>
      <c r="F32" s="273"/>
      <c r="G32" s="273"/>
      <c r="H32" s="273"/>
      <c r="I32" s="274"/>
      <c r="J32" s="190">
        <f t="shared" ref="J32:AA32" si="56">SUM(J9:J31)</f>
        <v>98491</v>
      </c>
      <c r="K32" s="190">
        <f t="shared" si="56"/>
        <v>0</v>
      </c>
      <c r="L32" s="190">
        <f t="shared" si="56"/>
        <v>98491</v>
      </c>
      <c r="M32" s="191">
        <f t="shared" si="56"/>
        <v>0</v>
      </c>
      <c r="N32" s="191">
        <f t="shared" si="56"/>
        <v>98491</v>
      </c>
      <c r="O32" s="191">
        <f t="shared" si="56"/>
        <v>81338.080000000002</v>
      </c>
      <c r="P32" s="191">
        <f t="shared" si="56"/>
        <v>17152.919999999998</v>
      </c>
      <c r="Q32" s="191">
        <f t="shared" si="56"/>
        <v>2.3376000000000001</v>
      </c>
      <c r="R32" s="191">
        <f t="shared" si="56"/>
        <v>3208.7243039999994</v>
      </c>
      <c r="S32" s="191">
        <f t="shared" si="56"/>
        <v>7712.7</v>
      </c>
      <c r="T32" s="191">
        <f t="shared" si="56"/>
        <v>10921.424303999998</v>
      </c>
      <c r="U32" s="191">
        <f t="shared" si="56"/>
        <v>0</v>
      </c>
      <c r="V32" s="191">
        <f t="shared" si="56"/>
        <v>10921.46</v>
      </c>
      <c r="W32" s="190">
        <f t="shared" si="56"/>
        <v>0</v>
      </c>
      <c r="X32" s="190">
        <f t="shared" si="56"/>
        <v>10921.46</v>
      </c>
      <c r="Y32" s="190">
        <f t="shared" si="56"/>
        <v>1706.8100000000002</v>
      </c>
      <c r="Z32" s="190">
        <f t="shared" si="56"/>
        <v>12628.27</v>
      </c>
      <c r="AA32" s="190">
        <f t="shared" si="56"/>
        <v>85862.73</v>
      </c>
      <c r="AB32" s="118"/>
    </row>
    <row r="33" spans="1:27" s="51" customFormat="1" ht="39" customHeight="1" thickTop="1" x14ac:dyDescent="0.25">
      <c r="A33" s="111"/>
      <c r="B33" s="111"/>
      <c r="C33" s="111"/>
      <c r="D33" s="111"/>
      <c r="E33" s="111"/>
      <c r="F33" s="111"/>
      <c r="G33" s="111"/>
      <c r="H33" s="111"/>
      <c r="I33" s="111"/>
      <c r="J33" s="112"/>
      <c r="K33" s="112"/>
      <c r="L33" s="112"/>
      <c r="M33" s="113"/>
      <c r="N33" s="113"/>
      <c r="O33" s="113"/>
      <c r="P33" s="113"/>
      <c r="Q33" s="113"/>
      <c r="R33" s="113"/>
      <c r="S33" s="113"/>
      <c r="T33" s="113"/>
      <c r="U33" s="113"/>
      <c r="V33" s="113"/>
      <c r="W33" s="112"/>
      <c r="X33" s="112"/>
      <c r="Y33" s="112"/>
      <c r="Z33" s="112"/>
      <c r="AA33" s="112"/>
    </row>
    <row r="34" spans="1:27" s="51" customFormat="1" ht="39" customHeight="1" x14ac:dyDescent="0.25">
      <c r="A34" s="111"/>
      <c r="B34" s="111"/>
      <c r="C34" s="111"/>
      <c r="D34" s="111"/>
      <c r="E34" s="111"/>
      <c r="F34" s="111"/>
      <c r="G34" s="111"/>
      <c r="H34" s="111"/>
      <c r="I34" s="111"/>
      <c r="J34" s="112"/>
      <c r="K34" s="112"/>
      <c r="L34" s="112"/>
      <c r="M34" s="113"/>
      <c r="N34" s="113"/>
      <c r="O34" s="113"/>
      <c r="P34" s="113"/>
      <c r="Q34" s="113"/>
      <c r="R34" s="113"/>
      <c r="S34" s="113"/>
      <c r="T34" s="113"/>
      <c r="U34" s="113"/>
      <c r="V34" s="113"/>
      <c r="W34" s="112"/>
      <c r="X34" s="112"/>
      <c r="Y34" s="112"/>
      <c r="Z34" s="112"/>
      <c r="AA34" s="112"/>
    </row>
    <row r="35" spans="1:27" s="51" customFormat="1" ht="39" customHeight="1" x14ac:dyDescent="0.25">
      <c r="A35" s="111"/>
      <c r="B35" s="111"/>
      <c r="C35" s="111"/>
      <c r="D35" s="111"/>
      <c r="E35" s="111"/>
      <c r="F35" s="111"/>
      <c r="G35" s="111"/>
      <c r="H35" s="111"/>
      <c r="I35" s="111"/>
      <c r="J35" s="112"/>
      <c r="K35" s="112"/>
      <c r="L35" s="112"/>
      <c r="M35" s="113"/>
      <c r="N35" s="113"/>
      <c r="O35" s="113"/>
      <c r="P35" s="113"/>
      <c r="Q35" s="113"/>
      <c r="R35" s="113"/>
      <c r="S35" s="113"/>
      <c r="T35" s="113"/>
      <c r="U35" s="113"/>
      <c r="V35" s="113"/>
      <c r="W35" s="112"/>
      <c r="X35" s="112"/>
      <c r="Y35" s="112"/>
      <c r="Z35" s="112"/>
      <c r="AA35" s="112"/>
    </row>
    <row r="36" spans="1:27" s="51" customFormat="1" ht="39" customHeight="1" x14ac:dyDescent="0.25">
      <c r="A36" s="111"/>
      <c r="B36" s="111"/>
      <c r="C36" s="111"/>
      <c r="D36" s="111"/>
      <c r="E36" s="111"/>
      <c r="F36" s="111"/>
      <c r="G36" s="111"/>
      <c r="H36" s="111"/>
      <c r="I36" s="111"/>
      <c r="J36" s="112"/>
      <c r="K36" s="112"/>
      <c r="L36" s="112"/>
      <c r="M36" s="113"/>
      <c r="N36" s="113"/>
      <c r="O36" s="113"/>
      <c r="P36" s="113"/>
      <c r="Q36" s="113"/>
      <c r="R36" s="113"/>
      <c r="S36" s="113"/>
      <c r="T36" s="113"/>
      <c r="U36" s="113"/>
      <c r="V36" s="113"/>
      <c r="W36" s="112"/>
      <c r="X36" s="112"/>
      <c r="Y36" s="112"/>
      <c r="Z36" s="112"/>
      <c r="AA36" s="112"/>
    </row>
    <row r="37" spans="1:27" s="51" customFormat="1" ht="39" customHeight="1" x14ac:dyDescent="0.25">
      <c r="A37" s="111"/>
      <c r="B37" s="111"/>
      <c r="C37" s="111"/>
      <c r="D37" s="111"/>
      <c r="E37" s="111"/>
      <c r="F37" s="111"/>
      <c r="G37" s="111"/>
      <c r="H37" s="111"/>
      <c r="I37" s="111"/>
      <c r="J37" s="112"/>
      <c r="K37" s="112"/>
      <c r="L37" s="112"/>
      <c r="M37" s="113"/>
      <c r="N37" s="113"/>
      <c r="O37" s="113"/>
      <c r="P37" s="113"/>
      <c r="Q37" s="113"/>
      <c r="R37" s="113"/>
      <c r="S37" s="113"/>
      <c r="T37" s="113"/>
      <c r="U37" s="113"/>
      <c r="V37" s="113"/>
      <c r="W37" s="112"/>
      <c r="X37" s="112"/>
      <c r="Y37" s="112"/>
      <c r="Z37" s="112"/>
      <c r="AA37" s="112"/>
    </row>
    <row r="38" spans="1:27" s="51" customFormat="1" ht="13.8" x14ac:dyDescent="0.25">
      <c r="B38" s="94"/>
      <c r="C38" s="94"/>
      <c r="D38" s="94"/>
      <c r="E38" s="94"/>
      <c r="F38" s="94"/>
      <c r="G38" s="94"/>
      <c r="H38" s="94"/>
      <c r="I38" s="94"/>
      <c r="J38" s="94"/>
      <c r="K38" s="94"/>
      <c r="L38" s="94"/>
      <c r="M38" s="94"/>
      <c r="N38" s="94"/>
      <c r="O38" s="94"/>
      <c r="P38" s="94"/>
      <c r="Q38" s="94"/>
      <c r="R38" s="94"/>
      <c r="S38" s="94"/>
      <c r="T38" s="94"/>
      <c r="U38" s="94"/>
      <c r="V38" s="94"/>
      <c r="W38" s="94"/>
      <c r="X38" s="94"/>
      <c r="Y38" s="94"/>
      <c r="Z38" s="94"/>
      <c r="AA38" s="94"/>
    </row>
  </sheetData>
  <mergeCells count="11">
    <mergeCell ref="A32:I32"/>
    <mergeCell ref="C5:C7"/>
    <mergeCell ref="A1:AB1"/>
    <mergeCell ref="A2:AB2"/>
    <mergeCell ref="A3:AB3"/>
    <mergeCell ref="J5:L5"/>
    <mergeCell ref="O5:T5"/>
    <mergeCell ref="X5:Z5"/>
    <mergeCell ref="B22:AC22"/>
    <mergeCell ref="B23:AC23"/>
    <mergeCell ref="B24:AC24"/>
  </mergeCells>
  <dataValidations count="1">
    <dataValidation allowBlank="1" showInputMessage="1" showErrorMessage="1" prompt="Captura el nombre asignado o el nombre como se le identifica a la plaza (ejem. Jefe de Ingresos, Secretario Particular, Oficial Mayor, etc.)" sqref="D26:F31 D15:F21"/>
  </dataValidations>
  <pageMargins left="0.27559055118110237" right="0.27559055118110237" top="0.74803149606299213" bottom="0.15748031496062992" header="0.31496062992125984" footer="0.31496062992125984"/>
  <pageSetup scale="38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9"/>
  <sheetViews>
    <sheetView topLeftCell="B29" zoomScale="69" zoomScaleNormal="69" workbookViewId="0">
      <selection activeCell="B39" sqref="A39:XFD43"/>
    </sheetView>
  </sheetViews>
  <sheetFormatPr baseColWidth="10" defaultColWidth="11.44140625" defaultRowHeight="13.2" x14ac:dyDescent="0.25"/>
  <cols>
    <col min="1" max="1" width="5.5546875" hidden="1" customWidth="1"/>
    <col min="2" max="2" width="12.109375" customWidth="1"/>
    <col min="3" max="3" width="10" customWidth="1"/>
    <col min="4" max="4" width="37.109375" customWidth="1"/>
    <col min="5" max="5" width="24.5546875" customWidth="1"/>
    <col min="6" max="6" width="31" customWidth="1"/>
    <col min="7" max="7" width="31.5546875" customWidth="1"/>
    <col min="8" max="8" width="7.88671875" hidden="1" customWidth="1"/>
    <col min="9" max="9" width="2.5546875" hidden="1" customWidth="1"/>
    <col min="10" max="10" width="14" customWidth="1"/>
    <col min="11" max="11" width="13.33203125" customWidth="1"/>
    <col min="12" max="12" width="13.6640625" customWidth="1"/>
    <col min="13" max="13" width="13.109375" hidden="1" customWidth="1"/>
    <col min="14" max="15" width="13" hidden="1" customWidth="1"/>
    <col min="16" max="16" width="14.5546875" hidden="1" customWidth="1"/>
    <col min="17" max="18" width="13.109375" hidden="1" customWidth="1"/>
    <col min="19" max="19" width="10.5546875" hidden="1" customWidth="1"/>
    <col min="20" max="20" width="10.44140625" hidden="1" customWidth="1"/>
    <col min="21" max="21" width="13.109375" hidden="1" customWidth="1"/>
    <col min="22" max="22" width="11.5546875" hidden="1" customWidth="1"/>
    <col min="23" max="23" width="9.6640625" customWidth="1"/>
    <col min="24" max="24" width="13.44140625" customWidth="1"/>
    <col min="25" max="25" width="13.109375" customWidth="1"/>
    <col min="26" max="26" width="13" customWidth="1"/>
    <col min="27" max="27" width="13.5546875" customWidth="1"/>
    <col min="28" max="28" width="47.33203125" customWidth="1"/>
  </cols>
  <sheetData>
    <row r="1" spans="1:28" ht="17.399999999999999" x14ac:dyDescent="0.3">
      <c r="A1" s="286" t="s">
        <v>79</v>
      </c>
      <c r="B1" s="286"/>
      <c r="C1" s="286"/>
      <c r="D1" s="286"/>
      <c r="E1" s="286"/>
      <c r="F1" s="286"/>
      <c r="G1" s="286"/>
      <c r="H1" s="286"/>
      <c r="I1" s="286"/>
      <c r="J1" s="286"/>
      <c r="K1" s="286"/>
      <c r="L1" s="286"/>
      <c r="M1" s="286"/>
      <c r="N1" s="286"/>
      <c r="O1" s="286"/>
      <c r="P1" s="286"/>
      <c r="Q1" s="286"/>
      <c r="R1" s="286"/>
      <c r="S1" s="286"/>
      <c r="T1" s="286"/>
      <c r="U1" s="286"/>
      <c r="V1" s="286"/>
      <c r="W1" s="286"/>
      <c r="X1" s="286"/>
      <c r="Y1" s="286"/>
      <c r="Z1" s="286"/>
      <c r="AA1" s="286"/>
      <c r="AB1" s="286"/>
    </row>
    <row r="2" spans="1:28" ht="17.399999999999999" x14ac:dyDescent="0.3">
      <c r="A2" s="286" t="s">
        <v>64</v>
      </c>
      <c r="B2" s="286"/>
      <c r="C2" s="286"/>
      <c r="D2" s="286"/>
      <c r="E2" s="286"/>
      <c r="F2" s="286"/>
      <c r="G2" s="286"/>
      <c r="H2" s="286"/>
      <c r="I2" s="286"/>
      <c r="J2" s="286"/>
      <c r="K2" s="286"/>
      <c r="L2" s="286"/>
      <c r="M2" s="286"/>
      <c r="N2" s="286"/>
      <c r="O2" s="286"/>
      <c r="P2" s="286"/>
      <c r="Q2" s="286"/>
      <c r="R2" s="286"/>
      <c r="S2" s="286"/>
      <c r="T2" s="286"/>
      <c r="U2" s="286"/>
      <c r="V2" s="286"/>
      <c r="W2" s="286"/>
      <c r="X2" s="286"/>
      <c r="Y2" s="286"/>
      <c r="Z2" s="286"/>
      <c r="AA2" s="286"/>
      <c r="AB2" s="286"/>
    </row>
    <row r="3" spans="1:28" ht="19.8" x14ac:dyDescent="0.3">
      <c r="A3" s="276" t="s">
        <v>480</v>
      </c>
      <c r="B3" s="276"/>
      <c r="C3" s="276"/>
      <c r="D3" s="276"/>
      <c r="E3" s="276"/>
      <c r="F3" s="276"/>
      <c r="G3" s="276"/>
      <c r="H3" s="276"/>
      <c r="I3" s="276"/>
      <c r="J3" s="276"/>
      <c r="K3" s="276"/>
      <c r="L3" s="276"/>
      <c r="M3" s="276"/>
      <c r="N3" s="276"/>
      <c r="O3" s="276"/>
      <c r="P3" s="276"/>
      <c r="Q3" s="276"/>
      <c r="R3" s="276"/>
      <c r="S3" s="276"/>
      <c r="T3" s="276"/>
      <c r="U3" s="276"/>
      <c r="V3" s="276"/>
      <c r="W3" s="276"/>
      <c r="X3" s="276"/>
      <c r="Y3" s="276"/>
      <c r="Z3" s="276"/>
      <c r="AA3" s="276"/>
      <c r="AB3" s="276"/>
    </row>
    <row r="4" spans="1:28" ht="16.2" x14ac:dyDescent="0.3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</row>
    <row r="5" spans="1:28" s="51" customFormat="1" ht="12" x14ac:dyDescent="0.25">
      <c r="A5" s="47"/>
      <c r="B5" s="47"/>
      <c r="C5" s="47"/>
      <c r="D5" s="47"/>
      <c r="E5" s="47"/>
      <c r="F5" s="47"/>
      <c r="G5" s="47"/>
      <c r="H5" s="48" t="s">
        <v>22</v>
      </c>
      <c r="I5" s="48" t="s">
        <v>5</v>
      </c>
      <c r="J5" s="299" t="s">
        <v>1</v>
      </c>
      <c r="K5" s="300"/>
      <c r="L5" s="301"/>
      <c r="M5" s="49" t="s">
        <v>25</v>
      </c>
      <c r="N5" s="50"/>
      <c r="O5" s="302" t="s">
        <v>8</v>
      </c>
      <c r="P5" s="303"/>
      <c r="Q5" s="303"/>
      <c r="R5" s="303"/>
      <c r="S5" s="303"/>
      <c r="T5" s="304"/>
      <c r="U5" s="49" t="s">
        <v>29</v>
      </c>
      <c r="V5" s="49" t="s">
        <v>9</v>
      </c>
      <c r="W5" s="48" t="s">
        <v>52</v>
      </c>
      <c r="X5" s="305" t="s">
        <v>2</v>
      </c>
      <c r="Y5" s="306"/>
      <c r="Z5" s="307"/>
      <c r="AA5" s="48" t="s">
        <v>0</v>
      </c>
      <c r="AB5" s="47"/>
    </row>
    <row r="6" spans="1:28" s="51" customFormat="1" ht="24" x14ac:dyDescent="0.25">
      <c r="A6" s="52" t="s">
        <v>109</v>
      </c>
      <c r="B6" s="46" t="s">
        <v>102</v>
      </c>
      <c r="C6" s="46" t="s">
        <v>136</v>
      </c>
      <c r="D6" s="52" t="s">
        <v>21</v>
      </c>
      <c r="E6" s="52"/>
      <c r="F6" s="52"/>
      <c r="G6" s="52"/>
      <c r="H6" s="53" t="s">
        <v>23</v>
      </c>
      <c r="I6" s="52" t="s">
        <v>24</v>
      </c>
      <c r="J6" s="48" t="s">
        <v>5</v>
      </c>
      <c r="K6" s="48" t="s">
        <v>58</v>
      </c>
      <c r="L6" s="48" t="s">
        <v>27</v>
      </c>
      <c r="M6" s="54" t="s">
        <v>26</v>
      </c>
      <c r="N6" s="50" t="s">
        <v>31</v>
      </c>
      <c r="O6" s="50" t="s">
        <v>11</v>
      </c>
      <c r="P6" s="50" t="s">
        <v>33</v>
      </c>
      <c r="Q6" s="50" t="s">
        <v>35</v>
      </c>
      <c r="R6" s="50" t="s">
        <v>36</v>
      </c>
      <c r="S6" s="86" t="s">
        <v>13</v>
      </c>
      <c r="T6" s="50" t="s">
        <v>9</v>
      </c>
      <c r="U6" s="54" t="s">
        <v>39</v>
      </c>
      <c r="V6" s="54" t="s">
        <v>40</v>
      </c>
      <c r="W6" s="52" t="s">
        <v>30</v>
      </c>
      <c r="X6" s="48" t="s">
        <v>446</v>
      </c>
      <c r="Y6" s="48" t="s">
        <v>56</v>
      </c>
      <c r="Z6" s="48" t="s">
        <v>6</v>
      </c>
      <c r="AA6" s="52" t="s">
        <v>3</v>
      </c>
      <c r="AB6" s="52" t="s">
        <v>57</v>
      </c>
    </row>
    <row r="7" spans="1:28" s="51" customFormat="1" ht="12" x14ac:dyDescent="0.25">
      <c r="A7" s="52"/>
      <c r="B7" s="52"/>
      <c r="C7" s="52"/>
      <c r="D7" s="52"/>
      <c r="E7" s="52"/>
      <c r="F7" s="52"/>
      <c r="G7" s="52"/>
      <c r="H7" s="52"/>
      <c r="I7" s="52"/>
      <c r="J7" s="52" t="s">
        <v>46</v>
      </c>
      <c r="K7" s="52" t="s">
        <v>59</v>
      </c>
      <c r="L7" s="52" t="s">
        <v>28</v>
      </c>
      <c r="M7" s="54" t="s">
        <v>42</v>
      </c>
      <c r="N7" s="49" t="s">
        <v>32</v>
      </c>
      <c r="O7" s="49" t="s">
        <v>12</v>
      </c>
      <c r="P7" s="49" t="s">
        <v>34</v>
      </c>
      <c r="Q7" s="49" t="s">
        <v>34</v>
      </c>
      <c r="R7" s="49" t="s">
        <v>37</v>
      </c>
      <c r="S7" s="87" t="s">
        <v>14</v>
      </c>
      <c r="T7" s="49" t="s">
        <v>38</v>
      </c>
      <c r="U7" s="54" t="s">
        <v>18</v>
      </c>
      <c r="V7" s="55" t="s">
        <v>137</v>
      </c>
      <c r="W7" s="52" t="s">
        <v>51</v>
      </c>
      <c r="X7" s="52"/>
      <c r="Y7" s="52"/>
      <c r="Z7" s="52" t="s">
        <v>43</v>
      </c>
      <c r="AA7" s="52" t="s">
        <v>4</v>
      </c>
      <c r="AB7" s="56"/>
    </row>
    <row r="8" spans="1:28" s="4" customFormat="1" ht="39.75" customHeight="1" x14ac:dyDescent="0.3">
      <c r="A8" s="98"/>
      <c r="B8" s="124"/>
      <c r="C8" s="124"/>
      <c r="D8" s="124" t="s">
        <v>70</v>
      </c>
      <c r="E8" s="124" t="s">
        <v>103</v>
      </c>
      <c r="F8" s="124" t="s">
        <v>336</v>
      </c>
      <c r="G8" s="124" t="s">
        <v>61</v>
      </c>
      <c r="H8" s="124"/>
      <c r="I8" s="124"/>
      <c r="J8" s="125">
        <f>SUM(J9:J20)</f>
        <v>46735</v>
      </c>
      <c r="K8" s="125">
        <f>SUM(K9:K20)</f>
        <v>482.54</v>
      </c>
      <c r="L8" s="125">
        <f>SUM(L9:L20)</f>
        <v>47217.54</v>
      </c>
      <c r="M8" s="124"/>
      <c r="N8" s="124"/>
      <c r="O8" s="124"/>
      <c r="P8" s="124"/>
      <c r="Q8" s="124"/>
      <c r="R8" s="124"/>
      <c r="S8" s="126"/>
      <c r="T8" s="124"/>
      <c r="U8" s="124"/>
      <c r="V8" s="124"/>
      <c r="W8" s="125">
        <f>SUM(W9:W20)</f>
        <v>49.98</v>
      </c>
      <c r="X8" s="125">
        <f>SUM(X9:X20)</f>
        <v>2794.06</v>
      </c>
      <c r="Y8" s="125">
        <f>SUM(Y9:Y20)</f>
        <v>500</v>
      </c>
      <c r="Z8" s="125">
        <f>SUM(Z9:Z20)</f>
        <v>3294.06</v>
      </c>
      <c r="AA8" s="125">
        <f>SUM(AA9:AA20)</f>
        <v>43973.459999999985</v>
      </c>
      <c r="AB8" s="99"/>
    </row>
    <row r="9" spans="1:28" s="4" customFormat="1" ht="77.25" customHeight="1" x14ac:dyDescent="0.35">
      <c r="A9" s="43"/>
      <c r="B9" s="176" t="s">
        <v>209</v>
      </c>
      <c r="C9" s="176" t="s">
        <v>127</v>
      </c>
      <c r="D9" s="257" t="s">
        <v>198</v>
      </c>
      <c r="E9" s="177" t="s">
        <v>204</v>
      </c>
      <c r="F9" s="177" t="s">
        <v>368</v>
      </c>
      <c r="G9" s="178" t="s">
        <v>197</v>
      </c>
      <c r="H9" s="179">
        <v>15</v>
      </c>
      <c r="I9" s="180">
        <f>J9/H9</f>
        <v>265.66666666666669</v>
      </c>
      <c r="J9" s="181">
        <v>3985</v>
      </c>
      <c r="K9" s="182">
        <v>0</v>
      </c>
      <c r="L9" s="183">
        <f t="shared" ref="L9" si="0">SUM(J9:K9)</f>
        <v>3985</v>
      </c>
      <c r="M9" s="184">
        <f t="shared" ref="M9:M13" si="1">IF(J9/15&lt;=SMG,0,K9/2)</f>
        <v>0</v>
      </c>
      <c r="N9" s="184">
        <f>J9+M9</f>
        <v>3985</v>
      </c>
      <c r="O9" s="184">
        <f t="shared" ref="O9:O20" si="2">VLOOKUP(N9,Tarifa1,1)</f>
        <v>3124.36</v>
      </c>
      <c r="P9" s="184">
        <f>N9-O9</f>
        <v>860.63999999999987</v>
      </c>
      <c r="Q9" s="185">
        <f t="shared" ref="Q9:Q20" si="3">VLOOKUP(N9,Tarifa1,3)</f>
        <v>0.10879999999999999</v>
      </c>
      <c r="R9" s="184">
        <f>P9*Q9</f>
        <v>93.637631999999982</v>
      </c>
      <c r="S9" s="186">
        <f t="shared" ref="S9:S20" si="4">VLOOKUP(N9,Tarifa1,2)</f>
        <v>183.45</v>
      </c>
      <c r="T9" s="184">
        <f>R9+S9</f>
        <v>277.08763199999999</v>
      </c>
      <c r="U9" s="184">
        <f t="shared" ref="U9:U20" si="5">VLOOKUP(N9,Credito1,2)</f>
        <v>0</v>
      </c>
      <c r="V9" s="184">
        <f>ROUND(T9-U9,2)</f>
        <v>277.08999999999997</v>
      </c>
      <c r="W9" s="183">
        <f>-IF(V9&gt;0,0,V9)</f>
        <v>0</v>
      </c>
      <c r="X9" s="183">
        <f t="shared" ref="X9:X20" si="6">IF(J9/15&lt;=SMG,0,IF(V9&lt;0,0,V9))</f>
        <v>277.08999999999997</v>
      </c>
      <c r="Y9" s="187">
        <v>0</v>
      </c>
      <c r="Z9" s="183">
        <f t="shared" ref="Z9" si="7">SUM(X9:Y9)</f>
        <v>277.08999999999997</v>
      </c>
      <c r="AA9" s="183">
        <f t="shared" ref="AA9" si="8">L9+W9-Z9</f>
        <v>3707.91</v>
      </c>
      <c r="AB9" s="90"/>
    </row>
    <row r="10" spans="1:28" s="4" customFormat="1" ht="77.25" customHeight="1" x14ac:dyDescent="0.35">
      <c r="A10" s="43"/>
      <c r="B10" s="176" t="s">
        <v>105</v>
      </c>
      <c r="C10" s="176" t="s">
        <v>127</v>
      </c>
      <c r="D10" s="256" t="s">
        <v>71</v>
      </c>
      <c r="E10" s="177" t="s">
        <v>107</v>
      </c>
      <c r="F10" s="177" t="s">
        <v>343</v>
      </c>
      <c r="G10" s="177" t="s">
        <v>72</v>
      </c>
      <c r="H10" s="179">
        <v>15</v>
      </c>
      <c r="I10" s="180">
        <f>J10/H10</f>
        <v>265.66666666666669</v>
      </c>
      <c r="J10" s="181">
        <v>3985</v>
      </c>
      <c r="K10" s="182">
        <v>0</v>
      </c>
      <c r="L10" s="183">
        <f t="shared" ref="L10" si="9">SUM(J10:K10)</f>
        <v>3985</v>
      </c>
      <c r="M10" s="184">
        <f t="shared" si="1"/>
        <v>0</v>
      </c>
      <c r="N10" s="184">
        <f t="shared" ref="N10:N20" si="10">J10+M10</f>
        <v>3985</v>
      </c>
      <c r="O10" s="184">
        <f t="shared" si="2"/>
        <v>3124.36</v>
      </c>
      <c r="P10" s="184">
        <f t="shared" ref="P10:P20" si="11">N10-O10</f>
        <v>860.63999999999987</v>
      </c>
      <c r="Q10" s="185">
        <f t="shared" si="3"/>
        <v>0.10879999999999999</v>
      </c>
      <c r="R10" s="184">
        <f t="shared" ref="R10:R20" si="12">P10*Q10</f>
        <v>93.637631999999982</v>
      </c>
      <c r="S10" s="186">
        <f t="shared" si="4"/>
        <v>183.45</v>
      </c>
      <c r="T10" s="184">
        <f t="shared" ref="T10:T20" si="13">R10+S10</f>
        <v>277.08763199999999</v>
      </c>
      <c r="U10" s="184">
        <f t="shared" si="5"/>
        <v>0</v>
      </c>
      <c r="V10" s="184">
        <f t="shared" ref="V10:V20" si="14">ROUND(T10-U10,2)</f>
        <v>277.08999999999997</v>
      </c>
      <c r="W10" s="183">
        <f t="shared" ref="W10:W20" si="15">-IF(V10&gt;0,0,V10)</f>
        <v>0</v>
      </c>
      <c r="X10" s="183">
        <f t="shared" si="6"/>
        <v>277.08999999999997</v>
      </c>
      <c r="Y10" s="187">
        <v>500</v>
      </c>
      <c r="Z10" s="183">
        <f t="shared" ref="Z10:Z11" si="16">SUM(X10:Y10)</f>
        <v>777.08999999999992</v>
      </c>
      <c r="AA10" s="183">
        <f t="shared" ref="AA10:AA11" si="17">L10+W10-Z10</f>
        <v>3207.91</v>
      </c>
      <c r="AB10" s="90"/>
    </row>
    <row r="11" spans="1:28" s="4" customFormat="1" ht="77.25" customHeight="1" x14ac:dyDescent="0.35">
      <c r="A11" s="43"/>
      <c r="B11" s="176" t="s">
        <v>413</v>
      </c>
      <c r="C11" s="176" t="s">
        <v>127</v>
      </c>
      <c r="D11" s="256" t="s">
        <v>419</v>
      </c>
      <c r="E11" s="117" t="s">
        <v>421</v>
      </c>
      <c r="F11" s="117" t="s">
        <v>422</v>
      </c>
      <c r="G11" s="178" t="s">
        <v>197</v>
      </c>
      <c r="H11" s="179">
        <v>15</v>
      </c>
      <c r="I11" s="180"/>
      <c r="J11" s="181">
        <v>3985</v>
      </c>
      <c r="K11" s="182">
        <v>0</v>
      </c>
      <c r="L11" s="183">
        <f t="shared" ref="L11" si="18">SUM(J11:K11)</f>
        <v>3985</v>
      </c>
      <c r="M11" s="184">
        <f t="shared" si="1"/>
        <v>0</v>
      </c>
      <c r="N11" s="184">
        <f t="shared" si="10"/>
        <v>3985</v>
      </c>
      <c r="O11" s="184">
        <f t="shared" si="2"/>
        <v>3124.36</v>
      </c>
      <c r="P11" s="184">
        <f t="shared" si="11"/>
        <v>860.63999999999987</v>
      </c>
      <c r="Q11" s="185">
        <f t="shared" si="3"/>
        <v>0.10879999999999999</v>
      </c>
      <c r="R11" s="184">
        <f t="shared" si="12"/>
        <v>93.637631999999982</v>
      </c>
      <c r="S11" s="186">
        <f t="shared" si="4"/>
        <v>183.45</v>
      </c>
      <c r="T11" s="184">
        <f t="shared" si="13"/>
        <v>277.08763199999999</v>
      </c>
      <c r="U11" s="184">
        <f t="shared" si="5"/>
        <v>0</v>
      </c>
      <c r="V11" s="184">
        <f t="shared" si="14"/>
        <v>277.08999999999997</v>
      </c>
      <c r="W11" s="183">
        <f t="shared" si="15"/>
        <v>0</v>
      </c>
      <c r="X11" s="183">
        <f t="shared" si="6"/>
        <v>277.08999999999997</v>
      </c>
      <c r="Y11" s="187">
        <v>0</v>
      </c>
      <c r="Z11" s="183">
        <f t="shared" si="16"/>
        <v>277.08999999999997</v>
      </c>
      <c r="AA11" s="183">
        <f t="shared" si="17"/>
        <v>3707.91</v>
      </c>
      <c r="AB11" s="90"/>
    </row>
    <row r="12" spans="1:28" s="4" customFormat="1" ht="77.25" customHeight="1" x14ac:dyDescent="0.35">
      <c r="A12" s="43"/>
      <c r="B12" s="176" t="s">
        <v>144</v>
      </c>
      <c r="C12" s="176" t="s">
        <v>127</v>
      </c>
      <c r="D12" s="258" t="s">
        <v>143</v>
      </c>
      <c r="E12" s="193" t="s">
        <v>145</v>
      </c>
      <c r="F12" s="193" t="s">
        <v>349</v>
      </c>
      <c r="G12" s="178" t="s">
        <v>104</v>
      </c>
      <c r="H12" s="179">
        <v>15</v>
      </c>
      <c r="I12" s="180">
        <f>J12/H12</f>
        <v>297.8</v>
      </c>
      <c r="J12" s="181">
        <v>4467</v>
      </c>
      <c r="K12" s="182">
        <v>0</v>
      </c>
      <c r="L12" s="183">
        <f>SUM(J12:K12)</f>
        <v>4467</v>
      </c>
      <c r="M12" s="184">
        <f t="shared" si="1"/>
        <v>0</v>
      </c>
      <c r="N12" s="184">
        <f t="shared" si="10"/>
        <v>4467</v>
      </c>
      <c r="O12" s="184">
        <f t="shared" si="2"/>
        <v>3124.36</v>
      </c>
      <c r="P12" s="184">
        <f t="shared" si="11"/>
        <v>1342.6399999999999</v>
      </c>
      <c r="Q12" s="185">
        <f t="shared" si="3"/>
        <v>0.10879999999999999</v>
      </c>
      <c r="R12" s="184">
        <f t="shared" si="12"/>
        <v>146.07923199999999</v>
      </c>
      <c r="S12" s="186">
        <f t="shared" si="4"/>
        <v>183.45</v>
      </c>
      <c r="T12" s="184">
        <f t="shared" si="13"/>
        <v>329.52923199999998</v>
      </c>
      <c r="U12" s="184">
        <f t="shared" si="5"/>
        <v>0</v>
      </c>
      <c r="V12" s="184">
        <f t="shared" si="14"/>
        <v>329.53</v>
      </c>
      <c r="W12" s="183">
        <f t="shared" si="15"/>
        <v>0</v>
      </c>
      <c r="X12" s="183">
        <f t="shared" si="6"/>
        <v>329.53</v>
      </c>
      <c r="Y12" s="187">
        <v>0</v>
      </c>
      <c r="Z12" s="183">
        <f>SUM(X12:Y12)</f>
        <v>329.53</v>
      </c>
      <c r="AA12" s="183">
        <f>L12+W12-Z12</f>
        <v>4137.47</v>
      </c>
      <c r="AB12" s="90"/>
    </row>
    <row r="13" spans="1:28" s="4" customFormat="1" ht="77.25" customHeight="1" x14ac:dyDescent="0.35">
      <c r="A13" s="43"/>
      <c r="B13" s="176" t="s">
        <v>222</v>
      </c>
      <c r="C13" s="176" t="s">
        <v>127</v>
      </c>
      <c r="D13" s="262" t="s">
        <v>223</v>
      </c>
      <c r="E13" s="193" t="s">
        <v>224</v>
      </c>
      <c r="F13" s="193" t="s">
        <v>372</v>
      </c>
      <c r="G13" s="178" t="s">
        <v>317</v>
      </c>
      <c r="H13" s="179">
        <v>15</v>
      </c>
      <c r="I13" s="180"/>
      <c r="J13" s="181">
        <v>3403</v>
      </c>
      <c r="K13" s="182">
        <v>0</v>
      </c>
      <c r="L13" s="183">
        <f t="shared" ref="L13" si="19">SUM(J13:K13)</f>
        <v>3403</v>
      </c>
      <c r="M13" s="184">
        <f t="shared" si="1"/>
        <v>0</v>
      </c>
      <c r="N13" s="184">
        <f t="shared" si="10"/>
        <v>3403</v>
      </c>
      <c r="O13" s="184">
        <f t="shared" si="2"/>
        <v>3124.36</v>
      </c>
      <c r="P13" s="184">
        <f t="shared" si="11"/>
        <v>278.63999999999987</v>
      </c>
      <c r="Q13" s="185">
        <f t="shared" si="3"/>
        <v>0.10879999999999999</v>
      </c>
      <c r="R13" s="184">
        <f t="shared" si="12"/>
        <v>30.316031999999986</v>
      </c>
      <c r="S13" s="186">
        <f t="shared" si="4"/>
        <v>183.45</v>
      </c>
      <c r="T13" s="184">
        <f t="shared" si="13"/>
        <v>213.76603199999997</v>
      </c>
      <c r="U13" s="184">
        <f t="shared" si="5"/>
        <v>125.1</v>
      </c>
      <c r="V13" s="184">
        <f t="shared" si="14"/>
        <v>88.67</v>
      </c>
      <c r="W13" s="183">
        <f t="shared" si="15"/>
        <v>0</v>
      </c>
      <c r="X13" s="183">
        <f t="shared" si="6"/>
        <v>88.67</v>
      </c>
      <c r="Y13" s="187">
        <v>0</v>
      </c>
      <c r="Z13" s="183">
        <f t="shared" ref="Z13:Z16" si="20">SUM(X13:Y13)</f>
        <v>88.67</v>
      </c>
      <c r="AA13" s="183">
        <f t="shared" ref="AA13" si="21">L13+W13-Z13</f>
        <v>3314.33</v>
      </c>
      <c r="AB13" s="90"/>
    </row>
    <row r="14" spans="1:28" s="4" customFormat="1" ht="77.25" customHeight="1" x14ac:dyDescent="0.35">
      <c r="A14" s="43"/>
      <c r="B14" s="176" t="s">
        <v>318</v>
      </c>
      <c r="C14" s="176" t="s">
        <v>127</v>
      </c>
      <c r="D14" s="258" t="s">
        <v>320</v>
      </c>
      <c r="E14" s="193" t="s">
        <v>417</v>
      </c>
      <c r="F14" s="193" t="s">
        <v>394</v>
      </c>
      <c r="G14" s="178" t="s">
        <v>319</v>
      </c>
      <c r="H14" s="179">
        <v>15</v>
      </c>
      <c r="I14" s="180"/>
      <c r="J14" s="181">
        <v>2373</v>
      </c>
      <c r="K14" s="182">
        <v>0</v>
      </c>
      <c r="L14" s="183">
        <f>SUM(J14:K14)</f>
        <v>2373</v>
      </c>
      <c r="M14" s="184">
        <f>IF(J14/15&lt;=SMG,0,K14/2)</f>
        <v>0</v>
      </c>
      <c r="N14" s="184">
        <f t="shared" si="10"/>
        <v>2373</v>
      </c>
      <c r="O14" s="184">
        <f t="shared" si="2"/>
        <v>368.11</v>
      </c>
      <c r="P14" s="184">
        <f t="shared" si="11"/>
        <v>2004.8899999999999</v>
      </c>
      <c r="Q14" s="185">
        <f t="shared" si="3"/>
        <v>6.4000000000000001E-2</v>
      </c>
      <c r="R14" s="184">
        <f t="shared" si="12"/>
        <v>128.31296</v>
      </c>
      <c r="S14" s="186">
        <f t="shared" si="4"/>
        <v>7.05</v>
      </c>
      <c r="T14" s="184">
        <f t="shared" si="13"/>
        <v>135.36296000000002</v>
      </c>
      <c r="U14" s="184">
        <f t="shared" si="5"/>
        <v>160.35</v>
      </c>
      <c r="V14" s="184">
        <f t="shared" si="14"/>
        <v>-24.99</v>
      </c>
      <c r="W14" s="183">
        <f t="shared" si="15"/>
        <v>24.99</v>
      </c>
      <c r="X14" s="183">
        <f t="shared" si="6"/>
        <v>0</v>
      </c>
      <c r="Y14" s="250">
        <v>0</v>
      </c>
      <c r="Z14" s="183">
        <f t="shared" si="20"/>
        <v>0</v>
      </c>
      <c r="AA14" s="183">
        <f>L14+W14-Z14</f>
        <v>2397.9899999999998</v>
      </c>
      <c r="AB14" s="90"/>
    </row>
    <row r="15" spans="1:28" s="4" customFormat="1" ht="77.25" customHeight="1" x14ac:dyDescent="0.35">
      <c r="A15" s="43"/>
      <c r="B15" s="176" t="s">
        <v>455</v>
      </c>
      <c r="C15" s="176" t="s">
        <v>127</v>
      </c>
      <c r="D15" s="258" t="s">
        <v>456</v>
      </c>
      <c r="E15" s="193" t="s">
        <v>457</v>
      </c>
      <c r="F15" s="193" t="s">
        <v>458</v>
      </c>
      <c r="G15" s="178" t="s">
        <v>459</v>
      </c>
      <c r="H15" s="179"/>
      <c r="I15" s="180"/>
      <c r="J15" s="181">
        <v>2373</v>
      </c>
      <c r="K15" s="182">
        <v>0</v>
      </c>
      <c r="L15" s="183">
        <f>SUM(J15:K15)</f>
        <v>2373</v>
      </c>
      <c r="M15" s="184">
        <f>IF(J15/15&lt;=SMG,0,K15/2)</f>
        <v>0</v>
      </c>
      <c r="N15" s="184">
        <f t="shared" ref="N15" si="22">J15+M15</f>
        <v>2373</v>
      </c>
      <c r="O15" s="184">
        <f t="shared" ref="O15" si="23">VLOOKUP(N15,Tarifa1,1)</f>
        <v>368.11</v>
      </c>
      <c r="P15" s="184">
        <f t="shared" ref="P15" si="24">N15-O15</f>
        <v>2004.8899999999999</v>
      </c>
      <c r="Q15" s="185">
        <f t="shared" ref="Q15" si="25">VLOOKUP(N15,Tarifa1,3)</f>
        <v>6.4000000000000001E-2</v>
      </c>
      <c r="R15" s="184">
        <f t="shared" ref="R15" si="26">P15*Q15</f>
        <v>128.31296</v>
      </c>
      <c r="S15" s="186">
        <f t="shared" ref="S15" si="27">VLOOKUP(N15,Tarifa1,2)</f>
        <v>7.05</v>
      </c>
      <c r="T15" s="184">
        <f t="shared" ref="T15" si="28">R15+S15</f>
        <v>135.36296000000002</v>
      </c>
      <c r="U15" s="184">
        <f t="shared" ref="U15" si="29">VLOOKUP(N15,Credito1,2)</f>
        <v>160.35</v>
      </c>
      <c r="V15" s="184">
        <f t="shared" ref="V15" si="30">ROUND(T15-U15,2)</f>
        <v>-24.99</v>
      </c>
      <c r="W15" s="183">
        <f t="shared" ref="W15" si="31">-IF(V15&gt;0,0,V15)</f>
        <v>24.99</v>
      </c>
      <c r="X15" s="183">
        <f t="shared" ref="X15" si="32">IF(J15/15&lt;=SMG,0,IF(V15&lt;0,0,V15))</f>
        <v>0</v>
      </c>
      <c r="Y15" s="250">
        <v>0</v>
      </c>
      <c r="Z15" s="183">
        <f t="shared" ref="Z15" si="33">SUM(X15:Y15)</f>
        <v>0</v>
      </c>
      <c r="AA15" s="183">
        <f>L15+W15-Z15</f>
        <v>2397.9899999999998</v>
      </c>
      <c r="AB15" s="90"/>
    </row>
    <row r="16" spans="1:28" s="4" customFormat="1" ht="77.25" customHeight="1" x14ac:dyDescent="0.35">
      <c r="A16" s="43"/>
      <c r="B16" s="175" t="s">
        <v>270</v>
      </c>
      <c r="C16" s="176" t="s">
        <v>127</v>
      </c>
      <c r="D16" s="256" t="s">
        <v>301</v>
      </c>
      <c r="E16" s="177" t="s">
        <v>302</v>
      </c>
      <c r="F16" s="177" t="s">
        <v>381</v>
      </c>
      <c r="G16" s="177" t="s">
        <v>73</v>
      </c>
      <c r="H16" s="179">
        <v>15</v>
      </c>
      <c r="I16" s="180">
        <f>J16/H16</f>
        <v>497.6</v>
      </c>
      <c r="J16" s="181">
        <v>7464</v>
      </c>
      <c r="K16" s="182">
        <v>0</v>
      </c>
      <c r="L16" s="183">
        <f t="shared" ref="L16" si="34">SUM(J16:K16)</f>
        <v>7464</v>
      </c>
      <c r="M16" s="184">
        <f t="shared" ref="M16" si="35">IF(J16/15&lt;=SMG,0,K16/2)</f>
        <v>0</v>
      </c>
      <c r="N16" s="184">
        <f t="shared" si="10"/>
        <v>7464</v>
      </c>
      <c r="O16" s="184">
        <f t="shared" si="2"/>
        <v>6382.81</v>
      </c>
      <c r="P16" s="184">
        <f t="shared" si="11"/>
        <v>1081.1899999999996</v>
      </c>
      <c r="Q16" s="185">
        <f t="shared" si="3"/>
        <v>0.1792</v>
      </c>
      <c r="R16" s="184">
        <f t="shared" si="12"/>
        <v>193.74924799999994</v>
      </c>
      <c r="S16" s="186">
        <f t="shared" si="4"/>
        <v>583.65</v>
      </c>
      <c r="T16" s="184">
        <f t="shared" si="13"/>
        <v>777.39924799999994</v>
      </c>
      <c r="U16" s="184">
        <f t="shared" si="5"/>
        <v>0</v>
      </c>
      <c r="V16" s="184">
        <f t="shared" si="14"/>
        <v>777.4</v>
      </c>
      <c r="W16" s="183">
        <f t="shared" si="15"/>
        <v>0</v>
      </c>
      <c r="X16" s="183">
        <f t="shared" si="6"/>
        <v>777.4</v>
      </c>
      <c r="Y16" s="187">
        <v>0</v>
      </c>
      <c r="Z16" s="183">
        <f t="shared" si="20"/>
        <v>777.4</v>
      </c>
      <c r="AA16" s="183">
        <f t="shared" ref="AA16" si="36">L16+W16-Z16</f>
        <v>6686.6</v>
      </c>
      <c r="AB16" s="90"/>
    </row>
    <row r="17" spans="1:34" s="4" customFormat="1" ht="77.25" customHeight="1" x14ac:dyDescent="0.35">
      <c r="A17" s="43"/>
      <c r="B17" s="175" t="s">
        <v>271</v>
      </c>
      <c r="C17" s="176" t="s">
        <v>127</v>
      </c>
      <c r="D17" s="256" t="s">
        <v>299</v>
      </c>
      <c r="E17" s="177" t="s">
        <v>300</v>
      </c>
      <c r="F17" s="177" t="s">
        <v>382</v>
      </c>
      <c r="G17" s="178" t="s">
        <v>196</v>
      </c>
      <c r="H17" s="179">
        <v>15</v>
      </c>
      <c r="I17" s="180"/>
      <c r="J17" s="181">
        <v>4241</v>
      </c>
      <c r="K17" s="182">
        <v>0</v>
      </c>
      <c r="L17" s="183">
        <f>SUM(J17:K17)</f>
        <v>4241</v>
      </c>
      <c r="M17" s="184">
        <f>IF(J17/15&lt;=SMG,0,K17/2)</f>
        <v>0</v>
      </c>
      <c r="N17" s="184">
        <f t="shared" si="10"/>
        <v>4241</v>
      </c>
      <c r="O17" s="184">
        <f t="shared" si="2"/>
        <v>3124.36</v>
      </c>
      <c r="P17" s="184">
        <f t="shared" si="11"/>
        <v>1116.6399999999999</v>
      </c>
      <c r="Q17" s="185">
        <f t="shared" si="3"/>
        <v>0.10879999999999999</v>
      </c>
      <c r="R17" s="184">
        <f t="shared" si="12"/>
        <v>121.49043199999998</v>
      </c>
      <c r="S17" s="186">
        <f t="shared" si="4"/>
        <v>183.45</v>
      </c>
      <c r="T17" s="184">
        <f t="shared" si="13"/>
        <v>304.94043199999999</v>
      </c>
      <c r="U17" s="184">
        <f t="shared" si="5"/>
        <v>0</v>
      </c>
      <c r="V17" s="184">
        <f t="shared" si="14"/>
        <v>304.94</v>
      </c>
      <c r="W17" s="183">
        <f t="shared" si="15"/>
        <v>0</v>
      </c>
      <c r="X17" s="183">
        <f t="shared" si="6"/>
        <v>304.94</v>
      </c>
      <c r="Y17" s="187">
        <v>0</v>
      </c>
      <c r="Z17" s="183">
        <f>SUM(X17:Y17)</f>
        <v>304.94</v>
      </c>
      <c r="AA17" s="183">
        <f>L17+W17-Z17</f>
        <v>3936.06</v>
      </c>
      <c r="AB17" s="90"/>
    </row>
    <row r="18" spans="1:34" s="4" customFormat="1" ht="77.25" customHeight="1" x14ac:dyDescent="0.35">
      <c r="A18" s="119"/>
      <c r="B18" s="175" t="s">
        <v>235</v>
      </c>
      <c r="C18" s="176" t="s">
        <v>127</v>
      </c>
      <c r="D18" s="256" t="s">
        <v>82</v>
      </c>
      <c r="E18" s="177" t="s">
        <v>114</v>
      </c>
      <c r="F18" s="177" t="s">
        <v>340</v>
      </c>
      <c r="G18" s="178" t="s">
        <v>216</v>
      </c>
      <c r="H18" s="179">
        <v>15</v>
      </c>
      <c r="I18" s="180">
        <f>J18/H18</f>
        <v>214.73333333333332</v>
      </c>
      <c r="J18" s="181">
        <v>3221</v>
      </c>
      <c r="K18" s="182">
        <v>0</v>
      </c>
      <c r="L18" s="183">
        <f>SUM(J18:K18)</f>
        <v>3221</v>
      </c>
      <c r="M18" s="184">
        <f>IF(J18/15&lt;=SMG,0,K18/2)</f>
        <v>0</v>
      </c>
      <c r="N18" s="184">
        <f t="shared" si="10"/>
        <v>3221</v>
      </c>
      <c r="O18" s="184">
        <f t="shared" si="2"/>
        <v>3124.36</v>
      </c>
      <c r="P18" s="184">
        <f t="shared" si="11"/>
        <v>96.639999999999873</v>
      </c>
      <c r="Q18" s="185">
        <f t="shared" si="3"/>
        <v>0.10879999999999999</v>
      </c>
      <c r="R18" s="184">
        <f t="shared" si="12"/>
        <v>10.514431999999985</v>
      </c>
      <c r="S18" s="186">
        <f t="shared" si="4"/>
        <v>183.45</v>
      </c>
      <c r="T18" s="184">
        <f t="shared" si="13"/>
        <v>193.96443199999999</v>
      </c>
      <c r="U18" s="184">
        <f t="shared" si="5"/>
        <v>125.1</v>
      </c>
      <c r="V18" s="184">
        <f t="shared" si="14"/>
        <v>68.86</v>
      </c>
      <c r="W18" s="183">
        <f t="shared" si="15"/>
        <v>0</v>
      </c>
      <c r="X18" s="183">
        <f t="shared" si="6"/>
        <v>68.86</v>
      </c>
      <c r="Y18" s="187">
        <v>0</v>
      </c>
      <c r="Z18" s="183">
        <f>SUM(X18:Y18)</f>
        <v>68.86</v>
      </c>
      <c r="AA18" s="183">
        <f>L18+W18-Z18</f>
        <v>3152.14</v>
      </c>
      <c r="AB18" s="90"/>
      <c r="AC18" s="88"/>
    </row>
    <row r="19" spans="1:34" s="4" customFormat="1" ht="77.25" customHeight="1" x14ac:dyDescent="0.35">
      <c r="A19" s="119"/>
      <c r="B19" s="175" t="s">
        <v>272</v>
      </c>
      <c r="C19" s="176" t="s">
        <v>127</v>
      </c>
      <c r="D19" s="256" t="s">
        <v>291</v>
      </c>
      <c r="E19" s="177" t="s">
        <v>292</v>
      </c>
      <c r="F19" s="177" t="s">
        <v>383</v>
      </c>
      <c r="G19" s="178" t="s">
        <v>159</v>
      </c>
      <c r="H19" s="179">
        <v>15</v>
      </c>
      <c r="I19" s="180"/>
      <c r="J19" s="181">
        <v>3619</v>
      </c>
      <c r="K19" s="182">
        <v>0</v>
      </c>
      <c r="L19" s="183">
        <f t="shared" ref="L19" si="37">SUM(J19:K19)</f>
        <v>3619</v>
      </c>
      <c r="M19" s="184">
        <f t="shared" ref="M19" si="38">IF(J19/15&lt;=SMG,0,K19/2)</f>
        <v>0</v>
      </c>
      <c r="N19" s="184">
        <f t="shared" si="10"/>
        <v>3619</v>
      </c>
      <c r="O19" s="184">
        <f t="shared" si="2"/>
        <v>3124.36</v>
      </c>
      <c r="P19" s="184">
        <f t="shared" si="11"/>
        <v>494.63999999999987</v>
      </c>
      <c r="Q19" s="185">
        <f t="shared" si="3"/>
        <v>0.10879999999999999</v>
      </c>
      <c r="R19" s="184">
        <f t="shared" si="12"/>
        <v>53.816831999999984</v>
      </c>
      <c r="S19" s="186">
        <f t="shared" si="4"/>
        <v>183.45</v>
      </c>
      <c r="T19" s="184">
        <f t="shared" si="13"/>
        <v>237.26683199999997</v>
      </c>
      <c r="U19" s="184">
        <f t="shared" si="5"/>
        <v>107.4</v>
      </c>
      <c r="V19" s="184">
        <f t="shared" si="14"/>
        <v>129.87</v>
      </c>
      <c r="W19" s="183">
        <f t="shared" si="15"/>
        <v>0</v>
      </c>
      <c r="X19" s="183">
        <f t="shared" si="6"/>
        <v>129.87</v>
      </c>
      <c r="Y19" s="187">
        <v>0</v>
      </c>
      <c r="Z19" s="183">
        <f t="shared" ref="Z19" si="39">SUM(X19:Y19)</f>
        <v>129.87</v>
      </c>
      <c r="AA19" s="183">
        <f t="shared" ref="AA19" si="40">L19+W19-Z19</f>
        <v>3489.13</v>
      </c>
      <c r="AB19" s="90"/>
      <c r="AC19" s="88"/>
    </row>
    <row r="20" spans="1:34" s="4" customFormat="1" ht="77.25" customHeight="1" x14ac:dyDescent="0.35">
      <c r="A20" s="119"/>
      <c r="B20" s="175" t="s">
        <v>322</v>
      </c>
      <c r="C20" s="176" t="s">
        <v>127</v>
      </c>
      <c r="D20" s="256" t="s">
        <v>295</v>
      </c>
      <c r="E20" s="177" t="s">
        <v>296</v>
      </c>
      <c r="F20" s="177" t="s">
        <v>348</v>
      </c>
      <c r="G20" s="178" t="s">
        <v>159</v>
      </c>
      <c r="H20" s="179">
        <v>15</v>
      </c>
      <c r="I20" s="180"/>
      <c r="J20" s="181">
        <v>3619</v>
      </c>
      <c r="K20" s="182">
        <v>482.54</v>
      </c>
      <c r="L20" s="183">
        <f>SUM(J20:K20)</f>
        <v>4101.54</v>
      </c>
      <c r="M20" s="184">
        <f>IF(J20/15&lt;=SMG,0,K20/2)</f>
        <v>241.27</v>
      </c>
      <c r="N20" s="184">
        <f t="shared" si="10"/>
        <v>3860.27</v>
      </c>
      <c r="O20" s="184">
        <f t="shared" si="2"/>
        <v>3124.36</v>
      </c>
      <c r="P20" s="184">
        <f t="shared" si="11"/>
        <v>735.90999999999985</v>
      </c>
      <c r="Q20" s="185">
        <f t="shared" si="3"/>
        <v>0.10879999999999999</v>
      </c>
      <c r="R20" s="184">
        <f t="shared" si="12"/>
        <v>80.067007999999973</v>
      </c>
      <c r="S20" s="186">
        <f t="shared" si="4"/>
        <v>183.45</v>
      </c>
      <c r="T20" s="184">
        <f t="shared" si="13"/>
        <v>263.51700799999998</v>
      </c>
      <c r="U20" s="184">
        <f t="shared" si="5"/>
        <v>0</v>
      </c>
      <c r="V20" s="184">
        <f t="shared" si="14"/>
        <v>263.52</v>
      </c>
      <c r="W20" s="183">
        <f t="shared" si="15"/>
        <v>0</v>
      </c>
      <c r="X20" s="183">
        <f t="shared" si="6"/>
        <v>263.52</v>
      </c>
      <c r="Y20" s="187">
        <v>0</v>
      </c>
      <c r="Z20" s="183">
        <f>SUM(X20:Y20)</f>
        <v>263.52</v>
      </c>
      <c r="AA20" s="183">
        <f>L20+W20-Z20</f>
        <v>3838.02</v>
      </c>
      <c r="AB20" s="90"/>
      <c r="AC20" s="88"/>
    </row>
    <row r="21" spans="1:34" s="4" customFormat="1" ht="75" customHeight="1" x14ac:dyDescent="0.3">
      <c r="A21" s="119"/>
      <c r="B21" s="159"/>
      <c r="C21" s="119"/>
      <c r="D21" s="171"/>
      <c r="E21" s="171"/>
      <c r="F21" s="171"/>
      <c r="G21" s="171"/>
      <c r="H21" s="160"/>
      <c r="I21" s="161"/>
      <c r="J21" s="162"/>
      <c r="K21" s="163"/>
      <c r="L21" s="164"/>
      <c r="M21" s="164"/>
      <c r="N21" s="164"/>
      <c r="O21" s="164"/>
      <c r="P21" s="164"/>
      <c r="Q21" s="164"/>
      <c r="R21" s="164"/>
      <c r="S21" s="164"/>
      <c r="T21" s="164"/>
      <c r="U21" s="164"/>
      <c r="V21" s="164"/>
      <c r="W21" s="164"/>
      <c r="X21" s="164"/>
      <c r="Y21" s="164"/>
      <c r="Z21" s="164"/>
      <c r="AA21" s="164"/>
      <c r="AC21" s="88"/>
    </row>
    <row r="22" spans="1:34" s="4" customFormat="1" ht="24" customHeight="1" x14ac:dyDescent="0.3">
      <c r="A22" s="119"/>
      <c r="B22" s="286" t="s">
        <v>79</v>
      </c>
      <c r="C22" s="286"/>
      <c r="D22" s="286"/>
      <c r="E22" s="286"/>
      <c r="F22" s="286"/>
      <c r="G22" s="286"/>
      <c r="H22" s="286"/>
      <c r="I22" s="286"/>
      <c r="J22" s="286"/>
      <c r="K22" s="286"/>
      <c r="L22" s="286"/>
      <c r="M22" s="286"/>
      <c r="N22" s="286"/>
      <c r="O22" s="286"/>
      <c r="P22" s="286"/>
      <c r="Q22" s="286"/>
      <c r="R22" s="286"/>
      <c r="S22" s="286"/>
      <c r="T22" s="286"/>
      <c r="U22" s="286"/>
      <c r="V22" s="286"/>
      <c r="W22" s="286"/>
      <c r="X22" s="286"/>
      <c r="Y22" s="286"/>
      <c r="Z22" s="286"/>
      <c r="AA22" s="286"/>
      <c r="AB22" s="286"/>
      <c r="AC22" s="286"/>
    </row>
    <row r="23" spans="1:34" s="4" customFormat="1" ht="24" customHeight="1" x14ac:dyDescent="0.3">
      <c r="A23" s="119"/>
      <c r="B23" s="286" t="s">
        <v>64</v>
      </c>
      <c r="C23" s="286"/>
      <c r="D23" s="286"/>
      <c r="E23" s="286"/>
      <c r="F23" s="286"/>
      <c r="G23" s="286"/>
      <c r="H23" s="286"/>
      <c r="I23" s="286"/>
      <c r="J23" s="286"/>
      <c r="K23" s="286"/>
      <c r="L23" s="286"/>
      <c r="M23" s="286"/>
      <c r="N23" s="286"/>
      <c r="O23" s="286"/>
      <c r="P23" s="286"/>
      <c r="Q23" s="286"/>
      <c r="R23" s="286"/>
      <c r="S23" s="286"/>
      <c r="T23" s="286"/>
      <c r="U23" s="286"/>
      <c r="V23" s="286"/>
      <c r="W23" s="286"/>
      <c r="X23" s="286"/>
      <c r="Y23" s="286"/>
      <c r="Z23" s="286"/>
      <c r="AA23" s="286"/>
      <c r="AB23" s="286"/>
      <c r="AC23" s="286"/>
    </row>
    <row r="24" spans="1:34" s="4" customFormat="1" ht="25.5" customHeight="1" x14ac:dyDescent="0.3">
      <c r="A24" s="119"/>
      <c r="B24" s="276" t="s">
        <v>480</v>
      </c>
      <c r="C24" s="276"/>
      <c r="D24" s="276"/>
      <c r="E24" s="276"/>
      <c r="F24" s="276"/>
      <c r="G24" s="276"/>
      <c r="H24" s="276"/>
      <c r="I24" s="276"/>
      <c r="J24" s="276"/>
      <c r="K24" s="276"/>
      <c r="L24" s="276"/>
      <c r="M24" s="276"/>
      <c r="N24" s="276"/>
      <c r="O24" s="276"/>
      <c r="P24" s="276"/>
      <c r="Q24" s="276"/>
      <c r="R24" s="276"/>
      <c r="S24" s="276"/>
      <c r="T24" s="276"/>
      <c r="U24" s="276"/>
      <c r="V24" s="276"/>
      <c r="W24" s="276"/>
      <c r="X24" s="276"/>
      <c r="Y24" s="276"/>
      <c r="Z24" s="276"/>
      <c r="AA24" s="276"/>
      <c r="AB24" s="276"/>
      <c r="AC24" s="276"/>
    </row>
    <row r="25" spans="1:34" s="4" customFormat="1" ht="24" customHeight="1" x14ac:dyDescent="0.3">
      <c r="A25" s="119"/>
      <c r="B25" s="159"/>
      <c r="C25" s="119"/>
      <c r="D25" s="171"/>
      <c r="E25" s="171"/>
      <c r="F25" s="171"/>
      <c r="G25" s="171"/>
      <c r="H25" s="160"/>
      <c r="I25" s="161"/>
      <c r="J25" s="162"/>
      <c r="K25" s="163"/>
      <c r="L25" s="164"/>
      <c r="M25" s="165"/>
      <c r="N25" s="165"/>
      <c r="O25" s="165"/>
      <c r="P25" s="165"/>
      <c r="Q25" s="166"/>
      <c r="R25" s="165"/>
      <c r="S25" s="167"/>
      <c r="T25" s="165"/>
      <c r="U25" s="168"/>
      <c r="V25" s="165"/>
      <c r="W25" s="164"/>
      <c r="X25" s="164"/>
      <c r="Y25" s="169"/>
      <c r="Z25" s="164"/>
      <c r="AA25" s="164"/>
      <c r="AC25" s="88"/>
    </row>
    <row r="26" spans="1:34" s="4" customFormat="1" ht="21.75" customHeight="1" x14ac:dyDescent="0.3">
      <c r="A26" s="119"/>
      <c r="B26" s="159"/>
      <c r="C26" s="119"/>
      <c r="D26" s="171"/>
      <c r="E26" s="171"/>
      <c r="F26" s="171"/>
      <c r="G26" s="171"/>
      <c r="H26" s="160"/>
      <c r="I26" s="161"/>
      <c r="J26" s="162"/>
      <c r="K26" s="163"/>
      <c r="L26" s="164"/>
      <c r="M26" s="165"/>
      <c r="N26" s="165"/>
      <c r="O26" s="165"/>
      <c r="P26" s="165"/>
      <c r="Q26" s="166"/>
      <c r="R26" s="165"/>
      <c r="S26" s="167"/>
      <c r="T26" s="165"/>
      <c r="U26" s="168"/>
      <c r="V26" s="165"/>
      <c r="W26" s="164"/>
      <c r="X26" s="164"/>
      <c r="Y26" s="169"/>
      <c r="Z26" s="164"/>
      <c r="AA26" s="164"/>
      <c r="AC26" s="88"/>
    </row>
    <row r="27" spans="1:34" s="4" customFormat="1" ht="57.75" customHeight="1" x14ac:dyDescent="0.3">
      <c r="A27" s="114"/>
      <c r="B27" s="123" t="s">
        <v>102</v>
      </c>
      <c r="C27" s="123" t="s">
        <v>136</v>
      </c>
      <c r="D27" s="124" t="s">
        <v>135</v>
      </c>
      <c r="E27" s="124" t="s">
        <v>103</v>
      </c>
      <c r="F27" s="124"/>
      <c r="G27" s="124" t="s">
        <v>61</v>
      </c>
      <c r="H27" s="124"/>
      <c r="I27" s="124"/>
      <c r="J27" s="125">
        <f>SUM(J28:J29)</f>
        <v>9794</v>
      </c>
      <c r="K27" s="125">
        <f>SUM(K28:K29)</f>
        <v>685.46</v>
      </c>
      <c r="L27" s="125">
        <f>SUM(L28:L29)</f>
        <v>10479.459999999999</v>
      </c>
      <c r="M27" s="124"/>
      <c r="N27" s="124"/>
      <c r="O27" s="124"/>
      <c r="P27" s="124"/>
      <c r="Q27" s="124"/>
      <c r="R27" s="124"/>
      <c r="S27" s="126"/>
      <c r="T27" s="124"/>
      <c r="U27" s="124"/>
      <c r="V27" s="124"/>
      <c r="W27" s="125">
        <f>SUM(W28:W29)</f>
        <v>0</v>
      </c>
      <c r="X27" s="125">
        <f>SUM(X28:X29)</f>
        <v>789.92</v>
      </c>
      <c r="Y27" s="125">
        <f>SUM(Y28:Y29)</f>
        <v>0</v>
      </c>
      <c r="Z27" s="125">
        <f>SUM(Z28:Z29)</f>
        <v>789.92</v>
      </c>
      <c r="AA27" s="125">
        <f>SUM(AA28:AA29)</f>
        <v>9689.5400000000009</v>
      </c>
      <c r="AB27" s="99"/>
    </row>
    <row r="28" spans="1:34" s="4" customFormat="1" ht="99.75" customHeight="1" x14ac:dyDescent="0.35">
      <c r="A28" s="116" t="s">
        <v>85</v>
      </c>
      <c r="B28" s="175" t="s">
        <v>182</v>
      </c>
      <c r="C28" s="176" t="s">
        <v>127</v>
      </c>
      <c r="D28" s="256" t="s">
        <v>161</v>
      </c>
      <c r="E28" s="177" t="s">
        <v>174</v>
      </c>
      <c r="F28" s="177" t="s">
        <v>356</v>
      </c>
      <c r="G28" s="178" t="s">
        <v>160</v>
      </c>
      <c r="H28" s="179">
        <v>15</v>
      </c>
      <c r="I28" s="180">
        <f>J28/H28</f>
        <v>342.73333333333335</v>
      </c>
      <c r="J28" s="181">
        <v>5141</v>
      </c>
      <c r="K28" s="182">
        <v>685.46</v>
      </c>
      <c r="L28" s="183">
        <f>SUM(J28:K28)</f>
        <v>5826.46</v>
      </c>
      <c r="M28" s="184">
        <f>IF(J28/15&lt;=SMG,0,K28/2)</f>
        <v>342.73</v>
      </c>
      <c r="N28" s="184">
        <f t="shared" ref="N28:N29" si="41">J28+M28</f>
        <v>5483.73</v>
      </c>
      <c r="O28" s="184">
        <f>VLOOKUP(N28,Tarifa1,1)</f>
        <v>3124.36</v>
      </c>
      <c r="P28" s="184">
        <f t="shared" ref="P28:P29" si="42">N28-O28</f>
        <v>2359.3699999999994</v>
      </c>
      <c r="Q28" s="185">
        <f>VLOOKUP(N28,Tarifa1,3)</f>
        <v>0.10879999999999999</v>
      </c>
      <c r="R28" s="184">
        <f t="shared" ref="R28:R29" si="43">P28*Q28</f>
        <v>256.69945599999994</v>
      </c>
      <c r="S28" s="186">
        <f>VLOOKUP(N28,Tarifa1,2)</f>
        <v>183.45</v>
      </c>
      <c r="T28" s="184">
        <f t="shared" ref="T28:T29" si="44">R28+S28</f>
        <v>440.14945599999993</v>
      </c>
      <c r="U28" s="184">
        <f>VLOOKUP(N28,Credito1,2)</f>
        <v>0</v>
      </c>
      <c r="V28" s="184">
        <f t="shared" ref="V28:V29" si="45">ROUND(T28-U28,2)</f>
        <v>440.15</v>
      </c>
      <c r="W28" s="183">
        <f t="shared" ref="W28:W29" si="46">-IF(V28&gt;0,0,V28)</f>
        <v>0</v>
      </c>
      <c r="X28" s="183">
        <f>IF(J28/15&lt;=SMG,0,IF(V28&lt;0,0,V28))</f>
        <v>440.15</v>
      </c>
      <c r="Y28" s="187">
        <v>0</v>
      </c>
      <c r="Z28" s="183">
        <f>SUM(X28:Y28)</f>
        <v>440.15</v>
      </c>
      <c r="AA28" s="183">
        <f>L28+W28-Z28</f>
        <v>5386.31</v>
      </c>
      <c r="AB28" s="90"/>
      <c r="AH28" s="95"/>
    </row>
    <row r="29" spans="1:34" s="4" customFormat="1" ht="99.75" customHeight="1" x14ac:dyDescent="0.35">
      <c r="A29" s="116"/>
      <c r="B29" s="175" t="s">
        <v>210</v>
      </c>
      <c r="C29" s="176" t="s">
        <v>127</v>
      </c>
      <c r="D29" s="256" t="s">
        <v>194</v>
      </c>
      <c r="E29" s="177" t="s">
        <v>202</v>
      </c>
      <c r="F29" s="177" t="s">
        <v>369</v>
      </c>
      <c r="G29" s="178" t="s">
        <v>195</v>
      </c>
      <c r="H29" s="179">
        <v>15</v>
      </c>
      <c r="I29" s="180"/>
      <c r="J29" s="181">
        <v>4653</v>
      </c>
      <c r="K29" s="182">
        <v>0</v>
      </c>
      <c r="L29" s="183">
        <f>SUM(J29:K29)</f>
        <v>4653</v>
      </c>
      <c r="M29" s="184">
        <f>IF(J29/15&lt;=SMG,0,K29/2)</f>
        <v>0</v>
      </c>
      <c r="N29" s="184">
        <f t="shared" si="41"/>
        <v>4653</v>
      </c>
      <c r="O29" s="184">
        <f>VLOOKUP(N29,Tarifa1,1)</f>
        <v>3124.36</v>
      </c>
      <c r="P29" s="184">
        <f t="shared" si="42"/>
        <v>1528.6399999999999</v>
      </c>
      <c r="Q29" s="185">
        <f>VLOOKUP(N29,Tarifa1,3)</f>
        <v>0.10879999999999999</v>
      </c>
      <c r="R29" s="184">
        <f t="shared" si="43"/>
        <v>166.31603199999998</v>
      </c>
      <c r="S29" s="186">
        <f>VLOOKUP(N29,Tarifa1,2)</f>
        <v>183.45</v>
      </c>
      <c r="T29" s="184">
        <f t="shared" si="44"/>
        <v>349.766032</v>
      </c>
      <c r="U29" s="184">
        <f>VLOOKUP(N29,Credito1,2)</f>
        <v>0</v>
      </c>
      <c r="V29" s="184">
        <f t="shared" si="45"/>
        <v>349.77</v>
      </c>
      <c r="W29" s="183">
        <f t="shared" si="46"/>
        <v>0</v>
      </c>
      <c r="X29" s="183">
        <f>IF(J29/15&lt;=SMG,0,IF(V29&lt;0,0,V29))</f>
        <v>349.77</v>
      </c>
      <c r="Y29" s="187">
        <v>0</v>
      </c>
      <c r="Z29" s="183">
        <f>SUM(X29:Y29)</f>
        <v>349.77</v>
      </c>
      <c r="AA29" s="183">
        <f>L29+W29-Z29</f>
        <v>4303.2299999999996</v>
      </c>
      <c r="AB29" s="90"/>
      <c r="AH29" s="95"/>
    </row>
    <row r="30" spans="1:34" s="4" customFormat="1" ht="27.75" customHeight="1" x14ac:dyDescent="0.3">
      <c r="A30" s="203"/>
      <c r="B30" s="203"/>
      <c r="C30" s="203"/>
      <c r="D30" s="203"/>
      <c r="E30" s="203"/>
      <c r="F30" s="203"/>
      <c r="G30" s="203"/>
      <c r="H30" s="203"/>
      <c r="I30" s="203"/>
      <c r="J30" s="209"/>
      <c r="K30" s="209"/>
      <c r="L30" s="209"/>
      <c r="M30" s="207"/>
      <c r="N30" s="207"/>
      <c r="O30" s="207"/>
      <c r="P30" s="207"/>
      <c r="Q30" s="207"/>
      <c r="R30" s="207"/>
      <c r="S30" s="207"/>
      <c r="T30" s="207"/>
      <c r="U30" s="207"/>
      <c r="V30" s="207"/>
      <c r="W30" s="207"/>
      <c r="X30" s="207"/>
      <c r="Y30" s="207"/>
      <c r="Z30" s="207"/>
      <c r="AA30" s="207"/>
    </row>
    <row r="31" spans="1:34" s="4" customFormat="1" ht="75" customHeight="1" thickBot="1" x14ac:dyDescent="0.35">
      <c r="A31" s="272" t="s">
        <v>44</v>
      </c>
      <c r="B31" s="273"/>
      <c r="C31" s="273"/>
      <c r="D31" s="273"/>
      <c r="E31" s="273"/>
      <c r="F31" s="273"/>
      <c r="G31" s="273"/>
      <c r="H31" s="273"/>
      <c r="I31" s="274"/>
      <c r="J31" s="190">
        <f>J8+J27</f>
        <v>56529</v>
      </c>
      <c r="K31" s="190">
        <f>K8+K27</f>
        <v>1168</v>
      </c>
      <c r="L31" s="190">
        <f>L8+L27</f>
        <v>57697</v>
      </c>
      <c r="M31" s="191">
        <f t="shared" ref="M31:V31" si="47">SUM(M9:M30)</f>
        <v>584</v>
      </c>
      <c r="N31" s="191">
        <f t="shared" si="47"/>
        <v>57113</v>
      </c>
      <c r="O31" s="191">
        <f t="shared" si="47"/>
        <v>41486.990000000005</v>
      </c>
      <c r="P31" s="191">
        <f t="shared" si="47"/>
        <v>15626.009999999995</v>
      </c>
      <c r="Q31" s="191">
        <f t="shared" si="47"/>
        <v>1.504</v>
      </c>
      <c r="R31" s="191">
        <f t="shared" si="47"/>
        <v>1596.5875199999998</v>
      </c>
      <c r="S31" s="191">
        <f t="shared" si="47"/>
        <v>2615.6999999999994</v>
      </c>
      <c r="T31" s="191">
        <f t="shared" si="47"/>
        <v>4212.2875199999999</v>
      </c>
      <c r="U31" s="191">
        <f t="shared" si="47"/>
        <v>678.3</v>
      </c>
      <c r="V31" s="191">
        <f t="shared" si="47"/>
        <v>3534</v>
      </c>
      <c r="W31" s="190">
        <f>W8+W27</f>
        <v>49.98</v>
      </c>
      <c r="X31" s="190">
        <f>X8+X27</f>
        <v>3583.98</v>
      </c>
      <c r="Y31" s="190">
        <f>Y8+Y27</f>
        <v>500</v>
      </c>
      <c r="Z31" s="190">
        <f>Z8+Z27</f>
        <v>4083.98</v>
      </c>
      <c r="AA31" s="190">
        <f>AA8+AA27</f>
        <v>53662.999999999985</v>
      </c>
    </row>
    <row r="32" spans="1:34" s="4" customFormat="1" ht="18" customHeight="1" thickTop="1" x14ac:dyDescent="0.3">
      <c r="A32" s="172"/>
      <c r="B32" s="172"/>
      <c r="C32" s="172"/>
      <c r="D32" s="172"/>
      <c r="E32" s="172"/>
      <c r="F32" s="172"/>
      <c r="G32" s="172"/>
      <c r="H32" s="172"/>
      <c r="I32" s="172"/>
      <c r="J32" s="173"/>
      <c r="K32" s="173"/>
      <c r="L32" s="173"/>
      <c r="M32" s="174"/>
      <c r="N32" s="174"/>
      <c r="O32" s="174"/>
      <c r="P32" s="174"/>
      <c r="Q32" s="174"/>
      <c r="R32" s="174"/>
      <c r="S32" s="174"/>
      <c r="T32" s="174"/>
      <c r="U32" s="174"/>
      <c r="V32" s="174"/>
      <c r="W32" s="173"/>
      <c r="X32" s="173"/>
      <c r="Y32" s="173"/>
      <c r="Z32" s="173"/>
      <c r="AA32" s="173"/>
    </row>
    <row r="33" spans="1:27" s="4" customFormat="1" ht="18" customHeight="1" x14ac:dyDescent="0.3">
      <c r="A33" s="172"/>
      <c r="B33" s="172"/>
      <c r="C33" s="172"/>
      <c r="D33" s="172"/>
      <c r="E33" s="172"/>
      <c r="F33" s="172"/>
      <c r="G33" s="172"/>
      <c r="H33" s="172"/>
      <c r="I33" s="172"/>
      <c r="J33" s="173"/>
      <c r="K33" s="173"/>
      <c r="L33" s="173"/>
      <c r="M33" s="174"/>
      <c r="N33" s="174"/>
      <c r="O33" s="174"/>
      <c r="P33" s="174"/>
      <c r="Q33" s="174"/>
      <c r="R33" s="174"/>
      <c r="S33" s="174"/>
      <c r="T33" s="174"/>
      <c r="U33" s="174"/>
      <c r="V33" s="174"/>
      <c r="W33" s="173"/>
      <c r="X33" s="173"/>
      <c r="Y33" s="173"/>
      <c r="Z33" s="173"/>
      <c r="AA33" s="173"/>
    </row>
    <row r="34" spans="1:27" s="4" customFormat="1" ht="18" customHeight="1" x14ac:dyDescent="0.3">
      <c r="A34" s="172"/>
      <c r="B34" s="172"/>
      <c r="C34" s="172"/>
      <c r="D34" s="172"/>
      <c r="E34" s="172"/>
      <c r="F34" s="172"/>
      <c r="G34" s="172"/>
      <c r="H34" s="172"/>
      <c r="I34" s="172"/>
      <c r="J34" s="173"/>
      <c r="K34" s="173"/>
      <c r="L34" s="173"/>
      <c r="M34" s="174"/>
      <c r="N34" s="174"/>
      <c r="O34" s="174"/>
      <c r="P34" s="174"/>
      <c r="Q34" s="174"/>
      <c r="R34" s="174"/>
      <c r="S34" s="174"/>
      <c r="T34" s="174"/>
      <c r="U34" s="174"/>
      <c r="V34" s="174"/>
      <c r="W34" s="173"/>
      <c r="X34" s="173"/>
      <c r="Y34" s="173"/>
      <c r="Z34" s="173"/>
      <c r="AA34" s="173"/>
    </row>
    <row r="35" spans="1:27" s="4" customFormat="1" ht="18" customHeight="1" x14ac:dyDescent="0.3">
      <c r="A35" s="172"/>
      <c r="B35" s="172"/>
      <c r="C35" s="172"/>
      <c r="D35" s="172"/>
      <c r="E35" s="172"/>
      <c r="F35" s="172"/>
      <c r="G35" s="172"/>
      <c r="H35" s="172"/>
      <c r="I35" s="172"/>
      <c r="J35" s="173"/>
      <c r="K35" s="173"/>
      <c r="L35" s="173"/>
      <c r="M35" s="174"/>
      <c r="N35" s="174"/>
      <c r="O35" s="174"/>
      <c r="P35" s="174"/>
      <c r="Q35" s="174"/>
      <c r="R35" s="174"/>
      <c r="S35" s="174"/>
      <c r="T35" s="174"/>
      <c r="U35" s="174"/>
      <c r="V35" s="174"/>
      <c r="W35" s="173"/>
      <c r="X35" s="173"/>
      <c r="Y35" s="173"/>
      <c r="Z35" s="173"/>
      <c r="AA35" s="173"/>
    </row>
    <row r="36" spans="1:27" s="4" customFormat="1" ht="18" customHeight="1" x14ac:dyDescent="0.3">
      <c r="A36" s="172"/>
      <c r="B36" s="172"/>
      <c r="C36" s="172"/>
      <c r="D36" s="172"/>
      <c r="E36" s="172"/>
      <c r="F36" s="172"/>
      <c r="G36" s="172"/>
      <c r="H36" s="172"/>
      <c r="I36" s="172"/>
      <c r="J36" s="173"/>
      <c r="K36" s="173"/>
      <c r="L36" s="173"/>
      <c r="M36" s="174"/>
      <c r="N36" s="174"/>
      <c r="O36" s="174"/>
      <c r="P36" s="174"/>
      <c r="Q36" s="174"/>
      <c r="R36" s="174"/>
      <c r="S36" s="174"/>
      <c r="T36" s="174"/>
      <c r="U36" s="174"/>
      <c r="V36" s="174"/>
      <c r="W36" s="173"/>
      <c r="X36" s="173"/>
      <c r="Y36" s="173"/>
      <c r="Z36" s="173"/>
      <c r="AA36" s="173"/>
    </row>
    <row r="37" spans="1:27" s="4" customFormat="1" x14ac:dyDescent="0.25"/>
    <row r="38" spans="1:27" s="4" customFormat="1" x14ac:dyDescent="0.25"/>
    <row r="39" spans="1:27" s="4" customFormat="1" x14ac:dyDescent="0.25"/>
  </sheetData>
  <mergeCells count="10">
    <mergeCell ref="A31:I31"/>
    <mergeCell ref="A1:AB1"/>
    <mergeCell ref="A2:AB2"/>
    <mergeCell ref="A3:AB3"/>
    <mergeCell ref="J5:L5"/>
    <mergeCell ref="O5:T5"/>
    <mergeCell ref="X5:Z5"/>
    <mergeCell ref="B22:AC22"/>
    <mergeCell ref="B23:AC23"/>
    <mergeCell ref="B24:AC24"/>
  </mergeCells>
  <pageMargins left="0.27559055118110237" right="0.19685039370078741" top="0.74803149606299213" bottom="0.74803149606299213" header="0.31496062992125984" footer="0.31496062992125984"/>
  <pageSetup scale="45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5"/>
  <sheetViews>
    <sheetView topLeftCell="B35" zoomScale="57" zoomScaleNormal="57" workbookViewId="0">
      <selection activeCell="B44" sqref="A44:XFD51"/>
    </sheetView>
  </sheetViews>
  <sheetFormatPr baseColWidth="10" defaultColWidth="11.44140625" defaultRowHeight="13.2" x14ac:dyDescent="0.25"/>
  <cols>
    <col min="1" max="1" width="5.5546875" hidden="1" customWidth="1"/>
    <col min="2" max="2" width="13.109375" customWidth="1"/>
    <col min="3" max="3" width="9.6640625" customWidth="1"/>
    <col min="4" max="4" width="39.6640625" customWidth="1"/>
    <col min="5" max="5" width="26.33203125" customWidth="1"/>
    <col min="6" max="6" width="33" customWidth="1"/>
    <col min="7" max="7" width="29" customWidth="1"/>
    <col min="8" max="8" width="7.44140625" hidden="1" customWidth="1"/>
    <col min="9" max="9" width="10" hidden="1" customWidth="1"/>
    <col min="10" max="10" width="14.5546875" customWidth="1"/>
    <col min="11" max="11" width="12.109375" customWidth="1"/>
    <col min="12" max="12" width="14.44140625" customWidth="1"/>
    <col min="13" max="13" width="13.109375" hidden="1" customWidth="1"/>
    <col min="14" max="14" width="14.6640625" hidden="1" customWidth="1"/>
    <col min="15" max="15" width="15.5546875" hidden="1" customWidth="1"/>
    <col min="16" max="16" width="14.5546875" hidden="1" customWidth="1"/>
    <col min="17" max="18" width="13.109375" hidden="1" customWidth="1"/>
    <col min="19" max="19" width="10.5546875" hidden="1" customWidth="1"/>
    <col min="20" max="20" width="10.44140625" hidden="1" customWidth="1"/>
    <col min="21" max="21" width="13.109375" hidden="1" customWidth="1"/>
    <col min="22" max="22" width="11.5546875" hidden="1" customWidth="1"/>
    <col min="23" max="23" width="9.6640625" customWidth="1"/>
    <col min="24" max="24" width="12.5546875" customWidth="1"/>
    <col min="25" max="25" width="13.44140625" customWidth="1"/>
    <col min="26" max="26" width="14.88671875" customWidth="1"/>
    <col min="27" max="27" width="15.33203125" customWidth="1"/>
    <col min="28" max="28" width="68.109375" customWidth="1"/>
    <col min="29" max="29" width="1.33203125" customWidth="1"/>
  </cols>
  <sheetData>
    <row r="1" spans="1:34" ht="17.399999999999999" x14ac:dyDescent="0.3">
      <c r="A1" s="286" t="s">
        <v>79</v>
      </c>
      <c r="B1" s="286"/>
      <c r="C1" s="286"/>
      <c r="D1" s="286"/>
      <c r="E1" s="286"/>
      <c r="F1" s="286"/>
      <c r="G1" s="286"/>
      <c r="H1" s="286"/>
      <c r="I1" s="286"/>
      <c r="J1" s="286"/>
      <c r="K1" s="286"/>
      <c r="L1" s="286"/>
      <c r="M1" s="286"/>
      <c r="N1" s="286"/>
      <c r="O1" s="286"/>
      <c r="P1" s="286"/>
      <c r="Q1" s="286"/>
      <c r="R1" s="286"/>
      <c r="S1" s="286"/>
      <c r="T1" s="286"/>
      <c r="U1" s="286"/>
      <c r="V1" s="286"/>
      <c r="W1" s="286"/>
      <c r="X1" s="286"/>
      <c r="Y1" s="286"/>
      <c r="Z1" s="286"/>
      <c r="AA1" s="286"/>
      <c r="AB1" s="286"/>
    </row>
    <row r="2" spans="1:34" ht="17.399999999999999" x14ac:dyDescent="0.3">
      <c r="A2" s="286" t="s">
        <v>64</v>
      </c>
      <c r="B2" s="286"/>
      <c r="C2" s="286"/>
      <c r="D2" s="286"/>
      <c r="E2" s="286"/>
      <c r="F2" s="286"/>
      <c r="G2" s="286"/>
      <c r="H2" s="286"/>
      <c r="I2" s="286"/>
      <c r="J2" s="286"/>
      <c r="K2" s="286"/>
      <c r="L2" s="286"/>
      <c r="M2" s="286"/>
      <c r="N2" s="286"/>
      <c r="O2" s="286"/>
      <c r="P2" s="286"/>
      <c r="Q2" s="286"/>
      <c r="R2" s="286"/>
      <c r="S2" s="286"/>
      <c r="T2" s="286"/>
      <c r="U2" s="286"/>
      <c r="V2" s="286"/>
      <c r="W2" s="286"/>
      <c r="X2" s="286"/>
      <c r="Y2" s="286"/>
      <c r="Z2" s="286"/>
      <c r="AA2" s="286"/>
      <c r="AB2" s="286"/>
    </row>
    <row r="3" spans="1:34" ht="19.8" x14ac:dyDescent="0.3">
      <c r="A3" s="276" t="s">
        <v>480</v>
      </c>
      <c r="B3" s="276"/>
      <c r="C3" s="276"/>
      <c r="D3" s="276"/>
      <c r="E3" s="276"/>
      <c r="F3" s="276"/>
      <c r="G3" s="276"/>
      <c r="H3" s="276"/>
      <c r="I3" s="276"/>
      <c r="J3" s="276"/>
      <c r="K3" s="276"/>
      <c r="L3" s="276"/>
      <c r="M3" s="276"/>
      <c r="N3" s="276"/>
      <c r="O3" s="276"/>
      <c r="P3" s="276"/>
      <c r="Q3" s="276"/>
      <c r="R3" s="276"/>
      <c r="S3" s="276"/>
      <c r="T3" s="276"/>
      <c r="U3" s="276"/>
      <c r="V3" s="276"/>
      <c r="W3" s="276"/>
      <c r="X3" s="276"/>
      <c r="Y3" s="276"/>
      <c r="Z3" s="276"/>
      <c r="AA3" s="276"/>
      <c r="AB3" s="276"/>
    </row>
    <row r="4" spans="1:34" ht="16.2" x14ac:dyDescent="0.3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</row>
    <row r="5" spans="1:34" s="51" customFormat="1" ht="12.75" customHeight="1" x14ac:dyDescent="0.25">
      <c r="A5" s="47"/>
      <c r="B5" s="47"/>
      <c r="C5" s="296" t="s">
        <v>136</v>
      </c>
      <c r="D5" s="47"/>
      <c r="E5" s="47"/>
      <c r="F5" s="47"/>
      <c r="G5" s="47"/>
      <c r="H5" s="48" t="s">
        <v>22</v>
      </c>
      <c r="I5" s="48" t="s">
        <v>5</v>
      </c>
      <c r="J5" s="299" t="s">
        <v>1</v>
      </c>
      <c r="K5" s="300"/>
      <c r="L5" s="301"/>
      <c r="M5" s="49" t="s">
        <v>25</v>
      </c>
      <c r="N5" s="50"/>
      <c r="O5" s="302" t="s">
        <v>8</v>
      </c>
      <c r="P5" s="303"/>
      <c r="Q5" s="303"/>
      <c r="R5" s="303"/>
      <c r="S5" s="303"/>
      <c r="T5" s="304"/>
      <c r="U5" s="49" t="s">
        <v>29</v>
      </c>
      <c r="V5" s="49" t="s">
        <v>9</v>
      </c>
      <c r="W5" s="48" t="s">
        <v>52</v>
      </c>
      <c r="X5" s="305" t="s">
        <v>2</v>
      </c>
      <c r="Y5" s="306"/>
      <c r="Z5" s="307"/>
      <c r="AA5" s="48" t="s">
        <v>0</v>
      </c>
      <c r="AB5" s="47"/>
    </row>
    <row r="6" spans="1:34" s="51" customFormat="1" ht="24" x14ac:dyDescent="0.25">
      <c r="A6" s="52" t="s">
        <v>20</v>
      </c>
      <c r="B6" s="46" t="s">
        <v>102</v>
      </c>
      <c r="C6" s="297"/>
      <c r="D6" s="52" t="s">
        <v>21</v>
      </c>
      <c r="E6" s="52"/>
      <c r="F6" s="52"/>
      <c r="G6" s="52"/>
      <c r="H6" s="53" t="s">
        <v>23</v>
      </c>
      <c r="I6" s="52" t="s">
        <v>24</v>
      </c>
      <c r="J6" s="48" t="s">
        <v>5</v>
      </c>
      <c r="K6" s="48" t="s">
        <v>58</v>
      </c>
      <c r="L6" s="48" t="s">
        <v>27</v>
      </c>
      <c r="M6" s="54" t="s">
        <v>26</v>
      </c>
      <c r="N6" s="50" t="s">
        <v>31</v>
      </c>
      <c r="O6" s="50" t="s">
        <v>11</v>
      </c>
      <c r="P6" s="50" t="s">
        <v>33</v>
      </c>
      <c r="Q6" s="50" t="s">
        <v>35</v>
      </c>
      <c r="R6" s="50" t="s">
        <v>36</v>
      </c>
      <c r="S6" s="86" t="s">
        <v>13</v>
      </c>
      <c r="T6" s="50" t="s">
        <v>9</v>
      </c>
      <c r="U6" s="54" t="s">
        <v>39</v>
      </c>
      <c r="V6" s="54" t="s">
        <v>40</v>
      </c>
      <c r="W6" s="52" t="s">
        <v>30</v>
      </c>
      <c r="X6" s="48" t="s">
        <v>446</v>
      </c>
      <c r="Y6" s="48" t="s">
        <v>56</v>
      </c>
      <c r="Z6" s="48" t="s">
        <v>6</v>
      </c>
      <c r="AA6" s="52" t="s">
        <v>3</v>
      </c>
      <c r="AB6" s="52" t="s">
        <v>57</v>
      </c>
    </row>
    <row r="7" spans="1:34" s="51" customFormat="1" ht="12" x14ac:dyDescent="0.25">
      <c r="A7" s="52"/>
      <c r="B7" s="52"/>
      <c r="C7" s="298"/>
      <c r="D7" s="52"/>
      <c r="E7" s="52"/>
      <c r="F7" s="52"/>
      <c r="G7" s="52"/>
      <c r="H7" s="52"/>
      <c r="I7" s="52"/>
      <c r="J7" s="52" t="s">
        <v>46</v>
      </c>
      <c r="K7" s="52" t="s">
        <v>59</v>
      </c>
      <c r="L7" s="52" t="s">
        <v>28</v>
      </c>
      <c r="M7" s="54" t="s">
        <v>42</v>
      </c>
      <c r="N7" s="49" t="s">
        <v>32</v>
      </c>
      <c r="O7" s="49" t="s">
        <v>12</v>
      </c>
      <c r="P7" s="49" t="s">
        <v>34</v>
      </c>
      <c r="Q7" s="49" t="s">
        <v>34</v>
      </c>
      <c r="R7" s="49" t="s">
        <v>37</v>
      </c>
      <c r="S7" s="87" t="s">
        <v>14</v>
      </c>
      <c r="T7" s="49" t="s">
        <v>38</v>
      </c>
      <c r="U7" s="54" t="s">
        <v>18</v>
      </c>
      <c r="V7" s="55" t="s">
        <v>137</v>
      </c>
      <c r="W7" s="52" t="s">
        <v>51</v>
      </c>
      <c r="X7" s="52"/>
      <c r="Y7" s="52"/>
      <c r="Z7" s="52" t="s">
        <v>43</v>
      </c>
      <c r="AA7" s="52" t="s">
        <v>4</v>
      </c>
      <c r="AB7" s="56"/>
    </row>
    <row r="8" spans="1:34" s="51" customFormat="1" ht="84.9" customHeight="1" x14ac:dyDescent="0.25">
      <c r="A8" s="37"/>
      <c r="B8" s="103" t="s">
        <v>102</v>
      </c>
      <c r="C8" s="103" t="s">
        <v>136</v>
      </c>
      <c r="D8" s="37" t="s">
        <v>164</v>
      </c>
      <c r="E8" s="37" t="s">
        <v>103</v>
      </c>
      <c r="F8" s="37" t="s">
        <v>336</v>
      </c>
      <c r="G8" s="37" t="s">
        <v>61</v>
      </c>
      <c r="H8" s="37"/>
      <c r="I8" s="37"/>
      <c r="J8" s="100">
        <f>SUM(J9:J9)</f>
        <v>7013</v>
      </c>
      <c r="K8" s="100">
        <f>SUM(K9:K9)</f>
        <v>0</v>
      </c>
      <c r="L8" s="100">
        <f>SUM(L9:L9)</f>
        <v>7013</v>
      </c>
      <c r="M8" s="37"/>
      <c r="N8" s="37"/>
      <c r="O8" s="37"/>
      <c r="P8" s="37"/>
      <c r="Q8" s="37"/>
      <c r="R8" s="37"/>
      <c r="S8" s="101"/>
      <c r="T8" s="37"/>
      <c r="U8" s="37"/>
      <c r="V8" s="37"/>
      <c r="W8" s="100">
        <f>SUM(W9:W9)</f>
        <v>0</v>
      </c>
      <c r="X8" s="100">
        <f>SUM(X9:X9)</f>
        <v>696.58</v>
      </c>
      <c r="Y8" s="100">
        <f>SUM(Y9:Y9)</f>
        <v>0</v>
      </c>
      <c r="Z8" s="100">
        <f>SUM(Z9:Z9)</f>
        <v>696.58</v>
      </c>
      <c r="AA8" s="100">
        <f>SUM(AA9:AA9)</f>
        <v>6316.42</v>
      </c>
      <c r="AB8" s="102"/>
    </row>
    <row r="9" spans="1:34" s="51" customFormat="1" ht="91.5" customHeight="1" x14ac:dyDescent="0.35">
      <c r="A9" s="37"/>
      <c r="B9" s="210">
        <v>275</v>
      </c>
      <c r="C9" s="211" t="s">
        <v>127</v>
      </c>
      <c r="D9" s="259" t="s">
        <v>315</v>
      </c>
      <c r="E9" s="212" t="s">
        <v>316</v>
      </c>
      <c r="F9" s="212" t="s">
        <v>384</v>
      </c>
      <c r="G9" s="213" t="s">
        <v>267</v>
      </c>
      <c r="H9" s="197">
        <v>15</v>
      </c>
      <c r="I9" s="197"/>
      <c r="J9" s="181">
        <v>7013</v>
      </c>
      <c r="K9" s="182">
        <v>0</v>
      </c>
      <c r="L9" s="183">
        <f>SUM(J9:K9)</f>
        <v>7013</v>
      </c>
      <c r="M9" s="184">
        <f>IF(J9/15&lt;=SMG,0,K9/2)</f>
        <v>0</v>
      </c>
      <c r="N9" s="184">
        <f>J9+M9</f>
        <v>7013</v>
      </c>
      <c r="O9" s="184">
        <f>VLOOKUP(N9,Tarifa1,1)</f>
        <v>6382.81</v>
      </c>
      <c r="P9" s="184">
        <f>N9-O9</f>
        <v>630.1899999999996</v>
      </c>
      <c r="Q9" s="185">
        <f>VLOOKUP(N9,Tarifa1,3)</f>
        <v>0.1792</v>
      </c>
      <c r="R9" s="184">
        <f>P9*Q9</f>
        <v>112.93004799999993</v>
      </c>
      <c r="S9" s="186">
        <f>VLOOKUP(N9,Tarifa1,2)</f>
        <v>583.65</v>
      </c>
      <c r="T9" s="184">
        <f>R9+S9</f>
        <v>696.58004799999992</v>
      </c>
      <c r="U9" s="184">
        <f>VLOOKUP(N9,Credito1,2)</f>
        <v>0</v>
      </c>
      <c r="V9" s="184">
        <f>ROUND(T9-U9,2)</f>
        <v>696.58</v>
      </c>
      <c r="W9" s="183">
        <f>-IF(V9&gt;0,0,V9)</f>
        <v>0</v>
      </c>
      <c r="X9" s="183">
        <f>IF(J9/15&lt;=SMG,0,IF(V9&lt;0,0,V9))</f>
        <v>696.58</v>
      </c>
      <c r="Y9" s="187">
        <v>0</v>
      </c>
      <c r="Z9" s="183">
        <f>SUM(X9:Y9)</f>
        <v>696.58</v>
      </c>
      <c r="AA9" s="183">
        <f>L9+W9-Z9</f>
        <v>6316.42</v>
      </c>
      <c r="AB9" s="170"/>
    </row>
    <row r="10" spans="1:34" s="51" customFormat="1" ht="91.5" customHeight="1" x14ac:dyDescent="0.3">
      <c r="A10" s="37"/>
      <c r="B10" s="175" t="s">
        <v>180</v>
      </c>
      <c r="C10" s="176" t="s">
        <v>127</v>
      </c>
      <c r="D10" s="260" t="s">
        <v>156</v>
      </c>
      <c r="E10" s="189" t="s">
        <v>172</v>
      </c>
      <c r="F10" s="228" t="s">
        <v>353</v>
      </c>
      <c r="G10" s="178" t="s">
        <v>414</v>
      </c>
      <c r="H10" s="179">
        <v>15</v>
      </c>
      <c r="I10" s="180">
        <v>341.11</v>
      </c>
      <c r="J10" s="181">
        <v>4814</v>
      </c>
      <c r="K10" s="182">
        <v>0</v>
      </c>
      <c r="L10" s="183">
        <f>SUM(J10:K10)</f>
        <v>4814</v>
      </c>
      <c r="M10" s="184">
        <f>IF(J10/15&lt;=SMG,0,K10/2)</f>
        <v>0</v>
      </c>
      <c r="N10" s="184">
        <f>J10+M10</f>
        <v>4814</v>
      </c>
      <c r="O10" s="184">
        <f>VLOOKUP(N10,Tarifa1,1)</f>
        <v>3124.36</v>
      </c>
      <c r="P10" s="184">
        <f>N10-O10</f>
        <v>1689.6399999999999</v>
      </c>
      <c r="Q10" s="185">
        <f>VLOOKUP(N10,Tarifa1,3)</f>
        <v>0.10879999999999999</v>
      </c>
      <c r="R10" s="184">
        <f>P10*Q10</f>
        <v>183.83283199999997</v>
      </c>
      <c r="S10" s="186">
        <f>VLOOKUP(N10,Tarifa1,2)</f>
        <v>183.45</v>
      </c>
      <c r="T10" s="184">
        <f>R10+S10</f>
        <v>367.28283199999998</v>
      </c>
      <c r="U10" s="184">
        <f>VLOOKUP(N10,Credito1,2)</f>
        <v>0</v>
      </c>
      <c r="V10" s="184">
        <f>ROUND(T10-U10,2)</f>
        <v>367.28</v>
      </c>
      <c r="W10" s="183">
        <f>-IF(V10&gt;0,0,V10)</f>
        <v>0</v>
      </c>
      <c r="X10" s="183">
        <f>IF(J10/15&lt;=SMG,0,IF(V10&lt;0,0,V10))</f>
        <v>367.28</v>
      </c>
      <c r="Y10" s="187">
        <v>0</v>
      </c>
      <c r="Z10" s="183">
        <f>SUM(X10:Y10)</f>
        <v>367.28</v>
      </c>
      <c r="AA10" s="183">
        <f>L10+W10-Z10</f>
        <v>4446.72</v>
      </c>
      <c r="AB10" s="170"/>
    </row>
    <row r="11" spans="1:34" s="51" customFormat="1" ht="84.9" customHeight="1" x14ac:dyDescent="0.25">
      <c r="A11" s="45"/>
      <c r="B11" s="103" t="s">
        <v>102</v>
      </c>
      <c r="C11" s="103" t="s">
        <v>136</v>
      </c>
      <c r="D11" s="37" t="s">
        <v>229</v>
      </c>
      <c r="E11" s="37" t="s">
        <v>103</v>
      </c>
      <c r="F11" s="37"/>
      <c r="G11" s="37" t="s">
        <v>61</v>
      </c>
      <c r="H11" s="37"/>
      <c r="I11" s="37"/>
      <c r="J11" s="100">
        <f>SUM(J12)</f>
        <v>7013</v>
      </c>
      <c r="K11" s="100">
        <f>SUM(K12)</f>
        <v>0</v>
      </c>
      <c r="L11" s="100">
        <f>SUM(L12)</f>
        <v>7013</v>
      </c>
      <c r="M11" s="37"/>
      <c r="N11" s="37"/>
      <c r="O11" s="37"/>
      <c r="P11" s="37"/>
      <c r="Q11" s="37"/>
      <c r="R11" s="37"/>
      <c r="S11" s="101"/>
      <c r="T11" s="37"/>
      <c r="U11" s="37"/>
      <c r="V11" s="37"/>
      <c r="W11" s="100">
        <f>SUM(W12)</f>
        <v>0</v>
      </c>
      <c r="X11" s="100">
        <f>SUM(X12)</f>
        <v>696.58</v>
      </c>
      <c r="Y11" s="100">
        <f>SUM(Y12)</f>
        <v>0</v>
      </c>
      <c r="Z11" s="100">
        <f>SUM(Z12)</f>
        <v>696.58</v>
      </c>
      <c r="AA11" s="100">
        <f>SUM(AA12)</f>
        <v>6316.42</v>
      </c>
      <c r="AB11" s="102"/>
      <c r="AH11" s="59"/>
    </row>
    <row r="12" spans="1:34" s="51" customFormat="1" ht="84.9" customHeight="1" x14ac:dyDescent="0.3">
      <c r="A12" s="45"/>
      <c r="B12" s="175" t="s">
        <v>230</v>
      </c>
      <c r="C12" s="176" t="s">
        <v>127</v>
      </c>
      <c r="D12" s="260" t="s">
        <v>227</v>
      </c>
      <c r="E12" s="189" t="s">
        <v>228</v>
      </c>
      <c r="F12" s="189" t="s">
        <v>373</v>
      </c>
      <c r="G12" s="178" t="s">
        <v>326</v>
      </c>
      <c r="H12" s="179">
        <v>15</v>
      </c>
      <c r="I12" s="180">
        <f>J12/H12</f>
        <v>467.53333333333336</v>
      </c>
      <c r="J12" s="181">
        <v>7013</v>
      </c>
      <c r="K12" s="182">
        <v>0</v>
      </c>
      <c r="L12" s="183">
        <f>SUM(J12:K12)</f>
        <v>7013</v>
      </c>
      <c r="M12" s="184">
        <f>IF(J12/15&lt;=SMG,0,K12/2)</f>
        <v>0</v>
      </c>
      <c r="N12" s="184">
        <f>J12+M12</f>
        <v>7013</v>
      </c>
      <c r="O12" s="184">
        <f>VLOOKUP(N12,Tarifa1,1)</f>
        <v>6382.81</v>
      </c>
      <c r="P12" s="184">
        <f>N12-O12</f>
        <v>630.1899999999996</v>
      </c>
      <c r="Q12" s="185">
        <f>VLOOKUP(N12,Tarifa1,3)</f>
        <v>0.1792</v>
      </c>
      <c r="R12" s="184">
        <f>P12*Q12</f>
        <v>112.93004799999993</v>
      </c>
      <c r="S12" s="186">
        <f>VLOOKUP(N12,Tarifa1,2)</f>
        <v>583.65</v>
      </c>
      <c r="T12" s="184">
        <f>R12+S12</f>
        <v>696.58004799999992</v>
      </c>
      <c r="U12" s="184">
        <f>VLOOKUP(N12,Credito1,2)</f>
        <v>0</v>
      </c>
      <c r="V12" s="184">
        <f>ROUND(T12-U12,2)</f>
        <v>696.58</v>
      </c>
      <c r="W12" s="183">
        <f>-IF(V12&gt;0,0,V12)</f>
        <v>0</v>
      </c>
      <c r="X12" s="183">
        <f>IF(J12/15&lt;=SMG,0,IF(V12&lt;0,0,V12))</f>
        <v>696.58</v>
      </c>
      <c r="Y12" s="187">
        <v>0</v>
      </c>
      <c r="Z12" s="183">
        <f>SUM(X12:Y12)</f>
        <v>696.58</v>
      </c>
      <c r="AA12" s="183">
        <f>L12+W12-Z12</f>
        <v>6316.42</v>
      </c>
      <c r="AB12" s="93"/>
      <c r="AH12" s="59"/>
    </row>
    <row r="13" spans="1:34" s="51" customFormat="1" ht="84.9" customHeight="1" x14ac:dyDescent="0.25">
      <c r="A13" s="45"/>
      <c r="B13" s="103" t="s">
        <v>102</v>
      </c>
      <c r="C13" s="103" t="s">
        <v>136</v>
      </c>
      <c r="D13" s="37" t="s">
        <v>139</v>
      </c>
      <c r="E13" s="37" t="s">
        <v>103</v>
      </c>
      <c r="F13" s="37"/>
      <c r="G13" s="37" t="s">
        <v>61</v>
      </c>
      <c r="H13" s="37"/>
      <c r="I13" s="37"/>
      <c r="J13" s="100">
        <f>SUM(J14:J15)</f>
        <v>10858</v>
      </c>
      <c r="K13" s="100">
        <f>SUM(K14:K15)</f>
        <v>0</v>
      </c>
      <c r="L13" s="100">
        <f>SUM(L14:L15)</f>
        <v>10858</v>
      </c>
      <c r="M13" s="37"/>
      <c r="N13" s="37"/>
      <c r="O13" s="37"/>
      <c r="P13" s="37"/>
      <c r="Q13" s="37"/>
      <c r="R13" s="37"/>
      <c r="S13" s="101"/>
      <c r="T13" s="37"/>
      <c r="U13" s="37"/>
      <c r="V13" s="37"/>
      <c r="W13" s="100">
        <f>SUM(W14:W15)</f>
        <v>0</v>
      </c>
      <c r="X13" s="100">
        <f>SUM(X14:X15)</f>
        <v>948.57999999999993</v>
      </c>
      <c r="Y13" s="100">
        <f>SUM(Y14:Y15)</f>
        <v>0</v>
      </c>
      <c r="Z13" s="100">
        <f>SUM(Z14:Z15)</f>
        <v>948.57999999999993</v>
      </c>
      <c r="AA13" s="100">
        <f>SUM(AA14:AA15)</f>
        <v>9909.42</v>
      </c>
      <c r="AB13" s="102"/>
      <c r="AH13" s="59"/>
    </row>
    <row r="14" spans="1:34" s="51" customFormat="1" ht="84.9" customHeight="1" x14ac:dyDescent="0.3">
      <c r="A14" s="45" t="s">
        <v>88</v>
      </c>
      <c r="B14" s="176" t="s">
        <v>125</v>
      </c>
      <c r="C14" s="176" t="s">
        <v>127</v>
      </c>
      <c r="D14" s="260" t="s">
        <v>94</v>
      </c>
      <c r="E14" s="189" t="s">
        <v>126</v>
      </c>
      <c r="F14" s="189" t="s">
        <v>347</v>
      </c>
      <c r="G14" s="178" t="s">
        <v>95</v>
      </c>
      <c r="H14" s="179">
        <v>15</v>
      </c>
      <c r="I14" s="180">
        <f t="shared" ref="I14:I33" si="0">J14/H14</f>
        <v>458.2</v>
      </c>
      <c r="J14" s="181">
        <v>6873</v>
      </c>
      <c r="K14" s="182">
        <v>0</v>
      </c>
      <c r="L14" s="183">
        <f>SUM(J14:K14)</f>
        <v>6873</v>
      </c>
      <c r="M14" s="184">
        <f>IF(J14/15&lt;=SMG,0,K14/2)</f>
        <v>0</v>
      </c>
      <c r="N14" s="184">
        <f>J14+M14</f>
        <v>6873</v>
      </c>
      <c r="O14" s="184">
        <f>VLOOKUP(N14,Tarifa1,1)</f>
        <v>6382.81</v>
      </c>
      <c r="P14" s="184">
        <f>N14-O14</f>
        <v>490.1899999999996</v>
      </c>
      <c r="Q14" s="185">
        <f>VLOOKUP(N14,Tarifa1,3)</f>
        <v>0.1792</v>
      </c>
      <c r="R14" s="184">
        <f>P14*Q14</f>
        <v>87.842047999999934</v>
      </c>
      <c r="S14" s="186">
        <f>VLOOKUP(N14,Tarifa1,2)</f>
        <v>583.65</v>
      </c>
      <c r="T14" s="184">
        <f>R14+S14</f>
        <v>671.49204799999995</v>
      </c>
      <c r="U14" s="184">
        <f>VLOOKUP(N14,Credito1,2)</f>
        <v>0</v>
      </c>
      <c r="V14" s="184">
        <f>ROUND(T14-U14,2)</f>
        <v>671.49</v>
      </c>
      <c r="W14" s="183">
        <f>-IF(V14&gt;0,0,V14)</f>
        <v>0</v>
      </c>
      <c r="X14" s="183">
        <f>IF(J14/15&lt;=SMG,0,IF(V14&lt;0,0,V14))</f>
        <v>671.49</v>
      </c>
      <c r="Y14" s="187">
        <v>0</v>
      </c>
      <c r="Z14" s="183">
        <f>SUM(X14:Y14)</f>
        <v>671.49</v>
      </c>
      <c r="AA14" s="183">
        <f>L14+W14-Z14</f>
        <v>6201.51</v>
      </c>
      <c r="AB14" s="93"/>
      <c r="AH14" s="64"/>
    </row>
    <row r="15" spans="1:34" s="51" customFormat="1" ht="84.9" customHeight="1" x14ac:dyDescent="0.3">
      <c r="A15" s="45"/>
      <c r="B15" s="175" t="s">
        <v>211</v>
      </c>
      <c r="C15" s="176" t="s">
        <v>127</v>
      </c>
      <c r="D15" s="260" t="s">
        <v>191</v>
      </c>
      <c r="E15" s="189" t="s">
        <v>203</v>
      </c>
      <c r="F15" s="189" t="s">
        <v>436</v>
      </c>
      <c r="G15" s="178" t="s">
        <v>192</v>
      </c>
      <c r="H15" s="179">
        <v>15</v>
      </c>
      <c r="I15" s="180"/>
      <c r="J15" s="181">
        <v>3985</v>
      </c>
      <c r="K15" s="182">
        <v>0</v>
      </c>
      <c r="L15" s="183">
        <f>SUM(J15:K15)</f>
        <v>3985</v>
      </c>
      <c r="M15" s="184">
        <f>IF(J15/15&lt;=SMG,0,K15/2)</f>
        <v>0</v>
      </c>
      <c r="N15" s="184">
        <f>J15+M15</f>
        <v>3985</v>
      </c>
      <c r="O15" s="184">
        <f>VLOOKUP(N15,Tarifa1,1)</f>
        <v>3124.36</v>
      </c>
      <c r="P15" s="184">
        <f>N15-O15</f>
        <v>860.63999999999987</v>
      </c>
      <c r="Q15" s="185">
        <f>VLOOKUP(N15,Tarifa1,3)</f>
        <v>0.10879999999999999</v>
      </c>
      <c r="R15" s="184">
        <f>P15*Q15</f>
        <v>93.637631999999982</v>
      </c>
      <c r="S15" s="186">
        <f>VLOOKUP(N15,Tarifa1,2)</f>
        <v>183.45</v>
      </c>
      <c r="T15" s="184">
        <f>R15+S15</f>
        <v>277.08763199999999</v>
      </c>
      <c r="U15" s="184">
        <f>VLOOKUP(N15,Credito1,2)</f>
        <v>0</v>
      </c>
      <c r="V15" s="184">
        <f>ROUND(T15-U15,2)</f>
        <v>277.08999999999997</v>
      </c>
      <c r="W15" s="183">
        <f>-IF(V15&gt;0,0,V15)</f>
        <v>0</v>
      </c>
      <c r="X15" s="183">
        <f>IF(J15/15&lt;=SMG,0,IF(V15&lt;0,0,V15))</f>
        <v>277.08999999999997</v>
      </c>
      <c r="Y15" s="187">
        <v>0</v>
      </c>
      <c r="Z15" s="183">
        <f>SUM(X15:Y15)</f>
        <v>277.08999999999997</v>
      </c>
      <c r="AA15" s="183">
        <f>L15+W15-Z15</f>
        <v>3707.91</v>
      </c>
      <c r="AB15" s="117"/>
      <c r="AH15" s="64"/>
    </row>
    <row r="16" spans="1:34" s="51" customFormat="1" ht="51.75" customHeight="1" x14ac:dyDescent="0.25">
      <c r="A16" s="45"/>
      <c r="B16" s="103" t="s">
        <v>102</v>
      </c>
      <c r="C16" s="103" t="s">
        <v>136</v>
      </c>
      <c r="D16" s="37" t="s">
        <v>140</v>
      </c>
      <c r="E16" s="37" t="s">
        <v>103</v>
      </c>
      <c r="F16" s="37"/>
      <c r="G16" s="37" t="s">
        <v>61</v>
      </c>
      <c r="H16" s="37"/>
      <c r="I16" s="37"/>
      <c r="J16" s="100">
        <f>SUM(J17:J19)</f>
        <v>16828</v>
      </c>
      <c r="K16" s="100">
        <f>SUM(K17:K19)</f>
        <v>0</v>
      </c>
      <c r="L16" s="100">
        <f>SUM(L17:L19)</f>
        <v>16828</v>
      </c>
      <c r="M16" s="37"/>
      <c r="N16" s="37"/>
      <c r="O16" s="37"/>
      <c r="P16" s="37"/>
      <c r="Q16" s="37"/>
      <c r="R16" s="37"/>
      <c r="S16" s="101"/>
      <c r="T16" s="37"/>
      <c r="U16" s="37"/>
      <c r="V16" s="37"/>
      <c r="W16" s="100">
        <f>SUM(W17:W19)</f>
        <v>0</v>
      </c>
      <c r="X16" s="100">
        <f>SUM(X17:X19)</f>
        <v>1483.24</v>
      </c>
      <c r="Y16" s="100">
        <f>SUM(Y17:Y19)</f>
        <v>1500</v>
      </c>
      <c r="Z16" s="100">
        <f>SUM(Z17:Z19)</f>
        <v>2983.24</v>
      </c>
      <c r="AA16" s="100">
        <f>SUM(AA17:AA19)</f>
        <v>13844.76</v>
      </c>
      <c r="AB16" s="102"/>
      <c r="AH16" s="64"/>
    </row>
    <row r="17" spans="1:34" s="51" customFormat="1" ht="84.9" customHeight="1" x14ac:dyDescent="0.35">
      <c r="A17" s="45" t="s">
        <v>89</v>
      </c>
      <c r="B17" s="214">
        <v>185</v>
      </c>
      <c r="C17" s="176" t="s">
        <v>127</v>
      </c>
      <c r="D17" s="261" t="s">
        <v>169</v>
      </c>
      <c r="E17" s="215" t="s">
        <v>179</v>
      </c>
      <c r="F17" s="215" t="s">
        <v>362</v>
      </c>
      <c r="G17" s="178" t="s">
        <v>96</v>
      </c>
      <c r="H17" s="179">
        <v>15</v>
      </c>
      <c r="I17" s="180">
        <f t="shared" si="0"/>
        <v>497.6</v>
      </c>
      <c r="J17" s="181">
        <v>7464</v>
      </c>
      <c r="K17" s="182">
        <v>0</v>
      </c>
      <c r="L17" s="183">
        <f t="shared" ref="L17" si="1">SUM(J17:K17)</f>
        <v>7464</v>
      </c>
      <c r="M17" s="184">
        <f>IF(J17/15&lt;=SMG,0,K17/2)</f>
        <v>0</v>
      </c>
      <c r="N17" s="184">
        <f>J17+M17</f>
        <v>7464</v>
      </c>
      <c r="O17" s="184">
        <f>VLOOKUP(N17,Tarifa1,1)</f>
        <v>6382.81</v>
      </c>
      <c r="P17" s="184">
        <f>N17-O17</f>
        <v>1081.1899999999996</v>
      </c>
      <c r="Q17" s="185">
        <f>VLOOKUP(N17,Tarifa1,3)</f>
        <v>0.1792</v>
      </c>
      <c r="R17" s="184">
        <f>P17*Q17</f>
        <v>193.74924799999994</v>
      </c>
      <c r="S17" s="186">
        <f>VLOOKUP(N17,Tarifa1,2)</f>
        <v>583.65</v>
      </c>
      <c r="T17" s="184">
        <f>R17+S17</f>
        <v>777.39924799999994</v>
      </c>
      <c r="U17" s="184">
        <f>VLOOKUP(N17,Credito1,2)</f>
        <v>0</v>
      </c>
      <c r="V17" s="184">
        <f>ROUND(T17-U17,2)</f>
        <v>777.4</v>
      </c>
      <c r="W17" s="183">
        <f>-IF(V17&gt;0,0,V17)</f>
        <v>0</v>
      </c>
      <c r="X17" s="183">
        <f>IF(J17/15&lt;=SMG,0,IF(V17&lt;0,0,V17))</f>
        <v>777.4</v>
      </c>
      <c r="Y17" s="187">
        <v>0</v>
      </c>
      <c r="Z17" s="183">
        <f t="shared" ref="Z17" si="2">SUM(X17:Y17)</f>
        <v>777.4</v>
      </c>
      <c r="AA17" s="183">
        <f t="shared" ref="AA17" si="3">L17+W17-Z17</f>
        <v>6686.6</v>
      </c>
      <c r="AB17" s="93"/>
      <c r="AH17" s="64"/>
    </row>
    <row r="18" spans="1:34" s="51" customFormat="1" ht="84.9" customHeight="1" x14ac:dyDescent="0.35">
      <c r="A18" s="45"/>
      <c r="B18" s="175" t="s">
        <v>454</v>
      </c>
      <c r="C18" s="176" t="s">
        <v>127</v>
      </c>
      <c r="D18" s="258" t="s">
        <v>451</v>
      </c>
      <c r="E18" s="193" t="s">
        <v>452</v>
      </c>
      <c r="F18" s="193" t="s">
        <v>453</v>
      </c>
      <c r="G18" s="178" t="s">
        <v>162</v>
      </c>
      <c r="H18" s="179">
        <v>15</v>
      </c>
      <c r="I18" s="180">
        <f>J18/H18</f>
        <v>358.6</v>
      </c>
      <c r="J18" s="181">
        <v>5379</v>
      </c>
      <c r="K18" s="182">
        <v>0</v>
      </c>
      <c r="L18" s="183">
        <f>SUM(J18:K18)</f>
        <v>5379</v>
      </c>
      <c r="M18" s="184">
        <f>IF(J18/15&lt;=SMG,0,K18/2)</f>
        <v>0</v>
      </c>
      <c r="N18" s="184">
        <f t="shared" ref="N18:N19" si="4">J18+M18</f>
        <v>5379</v>
      </c>
      <c r="O18" s="184">
        <f>VLOOKUP(N18,Tarifa1,1)</f>
        <v>3124.36</v>
      </c>
      <c r="P18" s="184">
        <f t="shared" ref="P18:P19" si="5">N18-O18</f>
        <v>2254.64</v>
      </c>
      <c r="Q18" s="185">
        <f>VLOOKUP(N18,Tarifa1,3)</f>
        <v>0.10879999999999999</v>
      </c>
      <c r="R18" s="184">
        <f t="shared" ref="R18:R19" si="6">P18*Q18</f>
        <v>245.30483199999998</v>
      </c>
      <c r="S18" s="186">
        <f>VLOOKUP(N18,Tarifa1,2)</f>
        <v>183.45</v>
      </c>
      <c r="T18" s="184">
        <f t="shared" ref="T18:T19" si="7">R18+S18</f>
        <v>428.75483199999996</v>
      </c>
      <c r="U18" s="184">
        <f>VLOOKUP(N18,Credito1,2)</f>
        <v>0</v>
      </c>
      <c r="V18" s="184">
        <f t="shared" ref="V18:V19" si="8">ROUND(T18-U18,2)</f>
        <v>428.75</v>
      </c>
      <c r="W18" s="183">
        <f t="shared" ref="W18:W21" si="9">-IF(V18&gt;0,0,V18)</f>
        <v>0</v>
      </c>
      <c r="X18" s="183">
        <f>IF(J18/15&lt;=SMG,0,IF(V18&lt;0,0,V18))</f>
        <v>428.75</v>
      </c>
      <c r="Y18" s="187">
        <v>0</v>
      </c>
      <c r="Z18" s="183">
        <f>SUM(X18:Y18)</f>
        <v>428.75</v>
      </c>
      <c r="AA18" s="183">
        <f>L18+W18-Z18</f>
        <v>4950.25</v>
      </c>
      <c r="AB18" s="93"/>
      <c r="AH18" s="64"/>
    </row>
    <row r="19" spans="1:34" s="51" customFormat="1" ht="84.9" customHeight="1" x14ac:dyDescent="0.35">
      <c r="A19" s="45"/>
      <c r="B19" s="175" t="s">
        <v>221</v>
      </c>
      <c r="C19" s="176" t="s">
        <v>127</v>
      </c>
      <c r="D19" s="262" t="s">
        <v>217</v>
      </c>
      <c r="E19" s="193" t="s">
        <v>219</v>
      </c>
      <c r="F19" s="193" t="s">
        <v>371</v>
      </c>
      <c r="G19" s="178" t="s">
        <v>218</v>
      </c>
      <c r="H19" s="179">
        <v>15</v>
      </c>
      <c r="I19" s="180"/>
      <c r="J19" s="181">
        <v>3985</v>
      </c>
      <c r="K19" s="182">
        <v>0</v>
      </c>
      <c r="L19" s="183">
        <f>SUM(J19:K19)</f>
        <v>3985</v>
      </c>
      <c r="M19" s="184">
        <f>IF(J19/15&lt;=SMG,0,K19/2)</f>
        <v>0</v>
      </c>
      <c r="N19" s="184">
        <f t="shared" si="4"/>
        <v>3985</v>
      </c>
      <c r="O19" s="184">
        <f>VLOOKUP(N19,Tarifa1,1)</f>
        <v>3124.36</v>
      </c>
      <c r="P19" s="184">
        <f t="shared" si="5"/>
        <v>860.63999999999987</v>
      </c>
      <c r="Q19" s="185">
        <f>VLOOKUP(N19,Tarifa1,3)</f>
        <v>0.10879999999999999</v>
      </c>
      <c r="R19" s="184">
        <f t="shared" si="6"/>
        <v>93.637631999999982</v>
      </c>
      <c r="S19" s="186">
        <f>VLOOKUP(N19,Tarifa1,2)</f>
        <v>183.45</v>
      </c>
      <c r="T19" s="184">
        <f t="shared" si="7"/>
        <v>277.08763199999999</v>
      </c>
      <c r="U19" s="184">
        <f>VLOOKUP(N19,Credito1,2)</f>
        <v>0</v>
      </c>
      <c r="V19" s="184">
        <f t="shared" si="8"/>
        <v>277.08999999999997</v>
      </c>
      <c r="W19" s="183">
        <f t="shared" si="9"/>
        <v>0</v>
      </c>
      <c r="X19" s="183">
        <f>IF(J19/15&lt;=SMG,0,IF(V19&lt;0,0,V19))</f>
        <v>277.08999999999997</v>
      </c>
      <c r="Y19" s="187">
        <v>1500</v>
      </c>
      <c r="Z19" s="183">
        <f>SUM(X19:Y19)</f>
        <v>1777.09</v>
      </c>
      <c r="AA19" s="183">
        <f>L19+W19-Z19</f>
        <v>2207.91</v>
      </c>
      <c r="AB19" s="93"/>
      <c r="AH19" s="64"/>
    </row>
    <row r="20" spans="1:34" s="51" customFormat="1" ht="60" customHeight="1" x14ac:dyDescent="0.25">
      <c r="A20" s="45"/>
      <c r="B20" s="103" t="s">
        <v>102</v>
      </c>
      <c r="C20" s="103" t="s">
        <v>136</v>
      </c>
      <c r="D20" s="37" t="s">
        <v>435</v>
      </c>
      <c r="E20" s="37" t="s">
        <v>103</v>
      </c>
      <c r="F20" s="37"/>
      <c r="G20" s="37" t="s">
        <v>61</v>
      </c>
      <c r="H20" s="37"/>
      <c r="I20" s="37"/>
      <c r="J20" s="100">
        <f>SUM(J21:J23)</f>
        <v>7013</v>
      </c>
      <c r="K20" s="100">
        <f>SUM(K21:K23)</f>
        <v>0</v>
      </c>
      <c r="L20" s="100">
        <f>SUM(L21:L23)</f>
        <v>7013</v>
      </c>
      <c r="M20" s="37"/>
      <c r="N20" s="37"/>
      <c r="O20" s="37"/>
      <c r="P20" s="37"/>
      <c r="Q20" s="37"/>
      <c r="R20" s="37"/>
      <c r="S20" s="101"/>
      <c r="T20" s="37"/>
      <c r="U20" s="37"/>
      <c r="V20" s="37"/>
      <c r="W20" s="100">
        <f>SUM(W21:W23)</f>
        <v>0</v>
      </c>
      <c r="X20" s="100">
        <f>SUM(X21:X23)</f>
        <v>696.58</v>
      </c>
      <c r="Y20" s="100">
        <f>SUM(Y21:Y23)</f>
        <v>0</v>
      </c>
      <c r="Z20" s="100">
        <f>SUM(Z21:Z23)</f>
        <v>696.58</v>
      </c>
      <c r="AA20" s="100">
        <f>SUM(AA21:AA23)</f>
        <v>6316.42</v>
      </c>
      <c r="AB20" s="102"/>
      <c r="AH20" s="64"/>
    </row>
    <row r="21" spans="1:34" s="51" customFormat="1" ht="84.9" customHeight="1" x14ac:dyDescent="0.35">
      <c r="A21" s="45"/>
      <c r="B21" s="175" t="s">
        <v>430</v>
      </c>
      <c r="C21" s="176" t="s">
        <v>127</v>
      </c>
      <c r="D21" s="258" t="s">
        <v>431</v>
      </c>
      <c r="E21" s="193" t="s">
        <v>432</v>
      </c>
      <c r="F21" s="193" t="s">
        <v>433</v>
      </c>
      <c r="G21" s="178" t="s">
        <v>434</v>
      </c>
      <c r="H21" s="179"/>
      <c r="I21" s="180"/>
      <c r="J21" s="181">
        <v>7013</v>
      </c>
      <c r="K21" s="182">
        <v>0</v>
      </c>
      <c r="L21" s="183">
        <f>SUM(J21:K21)</f>
        <v>7013</v>
      </c>
      <c r="M21" s="184">
        <f>IF(J21/15&lt;=SMG,0,K21/2)</f>
        <v>0</v>
      </c>
      <c r="N21" s="184">
        <f t="shared" ref="N21" si="10">J21+M21</f>
        <v>7013</v>
      </c>
      <c r="O21" s="184">
        <f>VLOOKUP(N21,Tarifa1,1)</f>
        <v>6382.81</v>
      </c>
      <c r="P21" s="184">
        <f t="shared" ref="P21" si="11">N21-O21</f>
        <v>630.1899999999996</v>
      </c>
      <c r="Q21" s="185">
        <f>VLOOKUP(N21,Tarifa1,3)</f>
        <v>0.1792</v>
      </c>
      <c r="R21" s="184">
        <f t="shared" ref="R21" si="12">P21*Q21</f>
        <v>112.93004799999993</v>
      </c>
      <c r="S21" s="186">
        <f>VLOOKUP(N21,Tarifa1,2)</f>
        <v>583.65</v>
      </c>
      <c r="T21" s="184">
        <f t="shared" ref="T21" si="13">R21+S21</f>
        <v>696.58004799999992</v>
      </c>
      <c r="U21" s="184">
        <f>VLOOKUP(N21,Credito1,2)</f>
        <v>0</v>
      </c>
      <c r="V21" s="184">
        <f t="shared" ref="V21" si="14">ROUND(T21-U21,2)</f>
        <v>696.58</v>
      </c>
      <c r="W21" s="183">
        <f t="shared" si="9"/>
        <v>0</v>
      </c>
      <c r="X21" s="183">
        <f>IF(J21/15&lt;=SMG,0,IF(V21&lt;0,0,V21))</f>
        <v>696.58</v>
      </c>
      <c r="Y21" s="187">
        <v>0</v>
      </c>
      <c r="Z21" s="183">
        <f>SUM(X21:Y21)</f>
        <v>696.58</v>
      </c>
      <c r="AA21" s="183">
        <f>L21+W21-Z21</f>
        <v>6316.42</v>
      </c>
      <c r="AB21" s="93"/>
      <c r="AH21" s="64"/>
    </row>
    <row r="22" spans="1:34" s="51" customFormat="1" ht="24" customHeight="1" x14ac:dyDescent="0.3">
      <c r="A22" s="45"/>
      <c r="B22" s="244"/>
      <c r="C22" s="223"/>
      <c r="D22" s="245"/>
      <c r="E22" s="245"/>
      <c r="F22" s="245"/>
      <c r="G22" s="232"/>
      <c r="H22" s="233"/>
      <c r="I22" s="234"/>
      <c r="J22" s="235"/>
      <c r="K22" s="236"/>
      <c r="L22" s="237"/>
      <c r="M22" s="237"/>
      <c r="N22" s="237"/>
      <c r="O22" s="237"/>
      <c r="P22" s="237"/>
      <c r="Q22" s="237"/>
      <c r="R22" s="237"/>
      <c r="S22" s="237"/>
      <c r="T22" s="237"/>
      <c r="U22" s="237"/>
      <c r="V22" s="237"/>
      <c r="W22" s="237"/>
      <c r="X22" s="237"/>
      <c r="Y22" s="242"/>
      <c r="Z22" s="237"/>
      <c r="AA22" s="237"/>
      <c r="AB22" s="94"/>
      <c r="AH22" s="64"/>
    </row>
    <row r="23" spans="1:34" s="51" customFormat="1" ht="24" customHeight="1" x14ac:dyDescent="0.3">
      <c r="A23" s="45"/>
      <c r="B23" s="244"/>
      <c r="C23" s="223"/>
      <c r="D23" s="245"/>
      <c r="E23" s="245"/>
      <c r="F23" s="245"/>
      <c r="G23" s="232"/>
      <c r="H23" s="233"/>
      <c r="I23" s="234"/>
      <c r="J23" s="235"/>
      <c r="K23" s="236"/>
      <c r="L23" s="237"/>
      <c r="M23" s="237"/>
      <c r="N23" s="237"/>
      <c r="O23" s="237"/>
      <c r="P23" s="237"/>
      <c r="Q23" s="237"/>
      <c r="R23" s="237"/>
      <c r="S23" s="237"/>
      <c r="T23" s="237"/>
      <c r="U23" s="237"/>
      <c r="V23" s="237"/>
      <c r="W23" s="237"/>
      <c r="X23" s="237"/>
      <c r="Y23" s="242"/>
      <c r="Z23" s="237"/>
      <c r="AA23" s="237"/>
      <c r="AB23" s="94"/>
      <c r="AH23" s="64"/>
    </row>
    <row r="24" spans="1:34" s="51" customFormat="1" ht="24" customHeight="1" x14ac:dyDescent="0.3">
      <c r="A24" s="45"/>
      <c r="B24" s="244"/>
      <c r="C24" s="223"/>
      <c r="D24" s="245"/>
      <c r="E24" s="245"/>
      <c r="F24" s="245"/>
      <c r="G24" s="232"/>
      <c r="H24" s="233"/>
      <c r="I24" s="234"/>
      <c r="J24" s="235"/>
      <c r="K24" s="236"/>
      <c r="L24" s="237"/>
      <c r="M24" s="237"/>
      <c r="N24" s="237"/>
      <c r="O24" s="237"/>
      <c r="P24" s="237"/>
      <c r="Q24" s="237"/>
      <c r="R24" s="237"/>
      <c r="S24" s="237"/>
      <c r="T24" s="237"/>
      <c r="U24" s="237"/>
      <c r="V24" s="237"/>
      <c r="W24" s="237"/>
      <c r="X24" s="237"/>
      <c r="Y24" s="242"/>
      <c r="Z24" s="237"/>
      <c r="AA24" s="237"/>
      <c r="AB24" s="94"/>
      <c r="AH24" s="64"/>
    </row>
    <row r="25" spans="1:34" s="51" customFormat="1" ht="24" customHeight="1" x14ac:dyDescent="0.3">
      <c r="A25" s="45"/>
      <c r="B25" s="244"/>
      <c r="C25" s="223"/>
      <c r="D25" s="245"/>
      <c r="E25" s="245"/>
      <c r="F25" s="245"/>
      <c r="G25" s="232"/>
      <c r="H25" s="233"/>
      <c r="I25" s="234"/>
      <c r="J25" s="235"/>
      <c r="K25" s="236"/>
      <c r="L25" s="237"/>
      <c r="M25" s="237"/>
      <c r="N25" s="237"/>
      <c r="O25" s="237"/>
      <c r="P25" s="237"/>
      <c r="Q25" s="237"/>
      <c r="R25" s="237"/>
      <c r="S25" s="237"/>
      <c r="T25" s="237"/>
      <c r="U25" s="237"/>
      <c r="V25" s="237"/>
      <c r="W25" s="237"/>
      <c r="X25" s="237"/>
      <c r="Y25" s="242"/>
      <c r="Z25" s="237"/>
      <c r="AA25" s="237"/>
      <c r="AB25" s="94"/>
      <c r="AH25" s="64"/>
    </row>
    <row r="26" spans="1:34" s="51" customFormat="1" ht="24" customHeight="1" x14ac:dyDescent="0.3">
      <c r="A26" s="45"/>
      <c r="B26" s="244"/>
      <c r="C26" s="223"/>
      <c r="D26" s="245"/>
      <c r="E26" s="245"/>
      <c r="F26" s="245"/>
      <c r="G26" s="232"/>
      <c r="H26" s="233"/>
      <c r="I26" s="234"/>
      <c r="J26" s="235"/>
      <c r="K26" s="236"/>
      <c r="L26" s="237"/>
      <c r="M26" s="237"/>
      <c r="N26" s="237"/>
      <c r="O26" s="237"/>
      <c r="P26" s="237"/>
      <c r="Q26" s="237"/>
      <c r="R26" s="237"/>
      <c r="S26" s="237"/>
      <c r="T26" s="237"/>
      <c r="U26" s="237"/>
      <c r="V26" s="237"/>
      <c r="W26" s="237"/>
      <c r="X26" s="237"/>
      <c r="Y26" s="242"/>
      <c r="Z26" s="237"/>
      <c r="AA26" s="237"/>
      <c r="AB26" s="94"/>
      <c r="AH26" s="64"/>
    </row>
    <row r="27" spans="1:34" s="51" customFormat="1" ht="24" customHeight="1" x14ac:dyDescent="0.3">
      <c r="A27" s="45"/>
      <c r="B27" s="244"/>
      <c r="C27" s="223"/>
      <c r="D27" s="245"/>
      <c r="E27" s="245"/>
      <c r="F27" s="245"/>
      <c r="G27" s="232"/>
      <c r="H27" s="233"/>
      <c r="I27" s="234"/>
      <c r="J27" s="235"/>
      <c r="K27" s="236"/>
      <c r="L27" s="237"/>
      <c r="M27" s="237"/>
      <c r="N27" s="237"/>
      <c r="O27" s="237"/>
      <c r="P27" s="237"/>
      <c r="Q27" s="237"/>
      <c r="R27" s="237"/>
      <c r="S27" s="237"/>
      <c r="T27" s="237"/>
      <c r="U27" s="237"/>
      <c r="V27" s="237"/>
      <c r="W27" s="237"/>
      <c r="X27" s="237"/>
      <c r="Y27" s="242"/>
      <c r="Z27" s="237"/>
      <c r="AA27" s="237"/>
      <c r="AB27" s="94"/>
      <c r="AH27" s="64"/>
    </row>
    <row r="28" spans="1:34" s="51" customFormat="1" ht="26.25" customHeight="1" x14ac:dyDescent="0.3">
      <c r="A28" s="45"/>
      <c r="B28" s="286" t="s">
        <v>79</v>
      </c>
      <c r="C28" s="286"/>
      <c r="D28" s="286"/>
      <c r="E28" s="286"/>
      <c r="F28" s="286"/>
      <c r="G28" s="286"/>
      <c r="H28" s="286"/>
      <c r="I28" s="286"/>
      <c r="J28" s="286"/>
      <c r="K28" s="286"/>
      <c r="L28" s="286"/>
      <c r="M28" s="286"/>
      <c r="N28" s="286"/>
      <c r="O28" s="286"/>
      <c r="P28" s="286"/>
      <c r="Q28" s="286"/>
      <c r="R28" s="286"/>
      <c r="S28" s="286"/>
      <c r="T28" s="286"/>
      <c r="U28" s="286"/>
      <c r="V28" s="286"/>
      <c r="W28" s="286"/>
      <c r="X28" s="286"/>
      <c r="Y28" s="286"/>
      <c r="Z28" s="286"/>
      <c r="AA28" s="286"/>
      <c r="AB28" s="286"/>
      <c r="AC28" s="286"/>
      <c r="AH28" s="64"/>
    </row>
    <row r="29" spans="1:34" s="51" customFormat="1" ht="21.75" customHeight="1" x14ac:dyDescent="0.3">
      <c r="A29" s="45"/>
      <c r="B29" s="286" t="s">
        <v>64</v>
      </c>
      <c r="C29" s="286"/>
      <c r="D29" s="286"/>
      <c r="E29" s="286"/>
      <c r="F29" s="286"/>
      <c r="G29" s="286"/>
      <c r="H29" s="286"/>
      <c r="I29" s="286"/>
      <c r="J29" s="286"/>
      <c r="K29" s="286"/>
      <c r="L29" s="286"/>
      <c r="M29" s="286"/>
      <c r="N29" s="286"/>
      <c r="O29" s="286"/>
      <c r="P29" s="286"/>
      <c r="Q29" s="286"/>
      <c r="R29" s="286"/>
      <c r="S29" s="286"/>
      <c r="T29" s="286"/>
      <c r="U29" s="286"/>
      <c r="V29" s="286"/>
      <c r="W29" s="286"/>
      <c r="X29" s="286"/>
      <c r="Y29" s="286"/>
      <c r="Z29" s="286"/>
      <c r="AA29" s="286"/>
      <c r="AB29" s="286"/>
      <c r="AC29" s="286"/>
      <c r="AH29" s="64"/>
    </row>
    <row r="30" spans="1:34" s="51" customFormat="1" ht="25.5" customHeight="1" x14ac:dyDescent="0.3">
      <c r="A30" s="45"/>
      <c r="B30" s="276" t="s">
        <v>480</v>
      </c>
      <c r="C30" s="276"/>
      <c r="D30" s="276"/>
      <c r="E30" s="276"/>
      <c r="F30" s="276"/>
      <c r="G30" s="276"/>
      <c r="H30" s="276"/>
      <c r="I30" s="276"/>
      <c r="J30" s="276"/>
      <c r="K30" s="276"/>
      <c r="L30" s="276"/>
      <c r="M30" s="276"/>
      <c r="N30" s="276"/>
      <c r="O30" s="276"/>
      <c r="P30" s="276"/>
      <c r="Q30" s="276"/>
      <c r="R30" s="276"/>
      <c r="S30" s="276"/>
      <c r="T30" s="276"/>
      <c r="U30" s="276"/>
      <c r="V30" s="276"/>
      <c r="W30" s="276"/>
      <c r="X30" s="276"/>
      <c r="Y30" s="276"/>
      <c r="Z30" s="276"/>
      <c r="AA30" s="276"/>
      <c r="AB30" s="276"/>
      <c r="AC30" s="276"/>
      <c r="AH30" s="64"/>
    </row>
    <row r="31" spans="1:34" s="51" customFormat="1" ht="29.25" customHeight="1" x14ac:dyDescent="0.3">
      <c r="A31" s="243"/>
      <c r="B31" s="244"/>
      <c r="C31" s="223"/>
      <c r="D31" s="245"/>
      <c r="E31" s="245"/>
      <c r="F31" s="245"/>
      <c r="G31" s="232"/>
      <c r="H31" s="233"/>
      <c r="I31" s="234"/>
      <c r="J31" s="235"/>
      <c r="K31" s="236"/>
      <c r="L31" s="237"/>
      <c r="M31" s="238"/>
      <c r="N31" s="238"/>
      <c r="O31" s="238"/>
      <c r="P31" s="238"/>
      <c r="Q31" s="239"/>
      <c r="R31" s="238"/>
      <c r="S31" s="240"/>
      <c r="T31" s="238"/>
      <c r="U31" s="241"/>
      <c r="V31" s="238"/>
      <c r="W31" s="237"/>
      <c r="X31" s="246"/>
      <c r="Y31" s="242"/>
      <c r="Z31" s="237"/>
      <c r="AA31" s="237"/>
      <c r="AB31" s="94"/>
      <c r="AH31" s="64"/>
    </row>
    <row r="32" spans="1:34" s="51" customFormat="1" ht="84.9" customHeight="1" x14ac:dyDescent="0.25">
      <c r="A32" s="45"/>
      <c r="B32" s="103" t="s">
        <v>102</v>
      </c>
      <c r="C32" s="103" t="s">
        <v>136</v>
      </c>
      <c r="D32" s="103" t="s">
        <v>141</v>
      </c>
      <c r="E32" s="37" t="s">
        <v>103</v>
      </c>
      <c r="F32" s="37"/>
      <c r="G32" s="37" t="s">
        <v>61</v>
      </c>
      <c r="H32" s="37"/>
      <c r="I32" s="37"/>
      <c r="J32" s="100">
        <f>SUM(J33)</f>
        <v>5435</v>
      </c>
      <c r="K32" s="100">
        <f>SUM(K33)</f>
        <v>0</v>
      </c>
      <c r="L32" s="100">
        <f>SUM(L33)</f>
        <v>5435</v>
      </c>
      <c r="M32" s="37"/>
      <c r="N32" s="37"/>
      <c r="O32" s="37"/>
      <c r="P32" s="37"/>
      <c r="Q32" s="37"/>
      <c r="R32" s="37"/>
      <c r="S32" s="101"/>
      <c r="T32" s="37"/>
      <c r="U32" s="37"/>
      <c r="V32" s="37"/>
      <c r="W32" s="100">
        <f>SUM(W33)</f>
        <v>0</v>
      </c>
      <c r="X32" s="100">
        <f>SUM(X33)</f>
        <v>434.85</v>
      </c>
      <c r="Y32" s="100">
        <f>SUM(Y33)</f>
        <v>0</v>
      </c>
      <c r="Z32" s="100">
        <f>SUM(Z33)</f>
        <v>434.85</v>
      </c>
      <c r="AA32" s="100">
        <f>SUM(AA33)</f>
        <v>5000.1499999999996</v>
      </c>
      <c r="AB32" s="102"/>
      <c r="AH32" s="64"/>
    </row>
    <row r="33" spans="1:34" s="51" customFormat="1" ht="106.5" customHeight="1" x14ac:dyDescent="0.35">
      <c r="A33" s="45" t="s">
        <v>90</v>
      </c>
      <c r="B33" s="175" t="s">
        <v>184</v>
      </c>
      <c r="C33" s="176" t="s">
        <v>127</v>
      </c>
      <c r="D33" s="256" t="s">
        <v>263</v>
      </c>
      <c r="E33" s="177" t="s">
        <v>176</v>
      </c>
      <c r="F33" s="177" t="s">
        <v>359</v>
      </c>
      <c r="G33" s="178" t="s">
        <v>101</v>
      </c>
      <c r="H33" s="179">
        <v>15</v>
      </c>
      <c r="I33" s="180">
        <f t="shared" si="0"/>
        <v>362.33333333333331</v>
      </c>
      <c r="J33" s="181">
        <v>5435</v>
      </c>
      <c r="K33" s="182">
        <v>0</v>
      </c>
      <c r="L33" s="183">
        <f>SUM(J33:K33)</f>
        <v>5435</v>
      </c>
      <c r="M33" s="184">
        <f>IF(J33/15&lt;=SMG,0,K33/2)</f>
        <v>0</v>
      </c>
      <c r="N33" s="184">
        <f t="shared" ref="N33" si="15">J33+M33</f>
        <v>5435</v>
      </c>
      <c r="O33" s="184">
        <f>VLOOKUP(N33,Tarifa1,1)</f>
        <v>3124.36</v>
      </c>
      <c r="P33" s="184">
        <f t="shared" ref="P33" si="16">N33-O33</f>
        <v>2310.64</v>
      </c>
      <c r="Q33" s="185">
        <f>VLOOKUP(N33,Tarifa1,3)</f>
        <v>0.10879999999999999</v>
      </c>
      <c r="R33" s="184">
        <f t="shared" ref="R33" si="17">P33*Q33</f>
        <v>251.39763199999996</v>
      </c>
      <c r="S33" s="186">
        <f>VLOOKUP(N33,Tarifa1,2)</f>
        <v>183.45</v>
      </c>
      <c r="T33" s="184">
        <f t="shared" ref="T33" si="18">R33+S33</f>
        <v>434.84763199999998</v>
      </c>
      <c r="U33" s="184">
        <f>VLOOKUP(N33,Credito1,2)</f>
        <v>0</v>
      </c>
      <c r="V33" s="184">
        <f t="shared" ref="V33" si="19">ROUND(T33-U33,2)</f>
        <v>434.85</v>
      </c>
      <c r="W33" s="183">
        <f>-IF(V33&gt;0,0,V33)</f>
        <v>0</v>
      </c>
      <c r="X33" s="183">
        <f>IF(J33/15&lt;=SMG,0,IF(V33&lt;0,0,V33))</f>
        <v>434.85</v>
      </c>
      <c r="Y33" s="187">
        <v>0</v>
      </c>
      <c r="Z33" s="183">
        <f>SUM(X33:Y33)</f>
        <v>434.85</v>
      </c>
      <c r="AA33" s="183">
        <f>L33+W33-Z33</f>
        <v>5000.1499999999996</v>
      </c>
      <c r="AB33" s="93"/>
      <c r="AH33" s="64"/>
    </row>
    <row r="34" spans="1:34" s="51" customFormat="1" ht="84.9" customHeight="1" x14ac:dyDescent="0.25">
      <c r="A34" s="45"/>
      <c r="B34" s="103" t="s">
        <v>102</v>
      </c>
      <c r="C34" s="103" t="s">
        <v>136</v>
      </c>
      <c r="D34" s="103" t="s">
        <v>416</v>
      </c>
      <c r="E34" s="37" t="s">
        <v>103</v>
      </c>
      <c r="F34" s="37"/>
      <c r="G34" s="37" t="s">
        <v>61</v>
      </c>
      <c r="H34" s="37"/>
      <c r="I34" s="37"/>
      <c r="J34" s="100">
        <f>SUM(J35)</f>
        <v>5043</v>
      </c>
      <c r="K34" s="100">
        <f>SUM(K35)</f>
        <v>0</v>
      </c>
      <c r="L34" s="100">
        <f>SUM(L35)</f>
        <v>5043</v>
      </c>
      <c r="M34" s="37"/>
      <c r="N34" s="37"/>
      <c r="O34" s="37"/>
      <c r="P34" s="37"/>
      <c r="Q34" s="37"/>
      <c r="R34" s="37"/>
      <c r="S34" s="101"/>
      <c r="T34" s="37"/>
      <c r="U34" s="37"/>
      <c r="V34" s="37"/>
      <c r="W34" s="100">
        <f>SUM(W35)</f>
        <v>0</v>
      </c>
      <c r="X34" s="100">
        <f>SUM(X35)</f>
        <v>392.2</v>
      </c>
      <c r="Y34" s="100">
        <f>SUM(Y35)</f>
        <v>0</v>
      </c>
      <c r="Z34" s="100">
        <f>SUM(Z35)</f>
        <v>392.2</v>
      </c>
      <c r="AA34" s="100">
        <f>SUM(AA35)</f>
        <v>4650.8</v>
      </c>
      <c r="AB34" s="102"/>
      <c r="AH34" s="64"/>
    </row>
    <row r="35" spans="1:34" s="51" customFormat="1" ht="107.25" customHeight="1" x14ac:dyDescent="0.35">
      <c r="A35" s="45"/>
      <c r="B35" s="176" t="s">
        <v>112</v>
      </c>
      <c r="C35" s="176" t="s">
        <v>127</v>
      </c>
      <c r="D35" s="256" t="s">
        <v>99</v>
      </c>
      <c r="E35" s="177" t="s">
        <v>113</v>
      </c>
      <c r="F35" s="228" t="s">
        <v>338</v>
      </c>
      <c r="G35" s="178" t="s">
        <v>423</v>
      </c>
      <c r="H35" s="179">
        <v>15</v>
      </c>
      <c r="I35" s="180">
        <v>305.35000000000002</v>
      </c>
      <c r="J35" s="181">
        <v>5043</v>
      </c>
      <c r="K35" s="182">
        <v>0</v>
      </c>
      <c r="L35" s="183">
        <f>SUM(J35:K35)</f>
        <v>5043</v>
      </c>
      <c r="M35" s="184">
        <f>IF(J35/15&lt;=SMG,0,K35/2)</f>
        <v>0</v>
      </c>
      <c r="N35" s="184">
        <f t="shared" ref="N35" si="20">J35+M35</f>
        <v>5043</v>
      </c>
      <c r="O35" s="184">
        <f>VLOOKUP(N35,Tarifa1,1)</f>
        <v>3124.36</v>
      </c>
      <c r="P35" s="184">
        <f t="shared" ref="P35" si="21">N35-O35</f>
        <v>1918.6399999999999</v>
      </c>
      <c r="Q35" s="185">
        <f>VLOOKUP(N35,Tarifa1,3)</f>
        <v>0.10879999999999999</v>
      </c>
      <c r="R35" s="184">
        <f t="shared" ref="R35" si="22">P35*Q35</f>
        <v>208.74803199999997</v>
      </c>
      <c r="S35" s="186">
        <f>VLOOKUP(N35,Tarifa1,2)</f>
        <v>183.45</v>
      </c>
      <c r="T35" s="184">
        <f t="shared" ref="T35" si="23">R35+S35</f>
        <v>392.19803199999996</v>
      </c>
      <c r="U35" s="184">
        <f>VLOOKUP(N35,Credito1,2)</f>
        <v>0</v>
      </c>
      <c r="V35" s="184">
        <f t="shared" ref="V35" si="24">ROUND(T35-U35,2)</f>
        <v>392.2</v>
      </c>
      <c r="W35" s="183">
        <f t="shared" ref="W35" si="25">-IF(V35&gt;0,0,V35)</f>
        <v>0</v>
      </c>
      <c r="X35" s="183">
        <f>IF(J35/15&lt;=SMG,0,IF(V35&lt;0,0,V35))</f>
        <v>392.2</v>
      </c>
      <c r="Y35" s="187">
        <v>0</v>
      </c>
      <c r="Z35" s="183">
        <f>SUM(X35:Y35)</f>
        <v>392.2</v>
      </c>
      <c r="AA35" s="183">
        <f>L35+W35-Z35</f>
        <v>4650.8</v>
      </c>
      <c r="AB35" s="93"/>
      <c r="AH35" s="64"/>
    </row>
    <row r="36" spans="1:34" s="51" customFormat="1" ht="84.9" customHeight="1" x14ac:dyDescent="0.25">
      <c r="A36" s="104"/>
      <c r="B36" s="103" t="s">
        <v>102</v>
      </c>
      <c r="C36" s="103" t="s">
        <v>136</v>
      </c>
      <c r="D36" s="37" t="s">
        <v>163</v>
      </c>
      <c r="E36" s="37" t="s">
        <v>103</v>
      </c>
      <c r="F36" s="37"/>
      <c r="G36" s="37" t="s">
        <v>61</v>
      </c>
      <c r="H36" s="37"/>
      <c r="I36" s="37"/>
      <c r="J36" s="100">
        <f>SUM(J37)</f>
        <v>7013</v>
      </c>
      <c r="K36" s="100">
        <f>SUM(K37)</f>
        <v>0</v>
      </c>
      <c r="L36" s="100">
        <f>SUM(L37)</f>
        <v>7013</v>
      </c>
      <c r="M36" s="37"/>
      <c r="N36" s="37"/>
      <c r="O36" s="37"/>
      <c r="P36" s="37"/>
      <c r="Q36" s="37"/>
      <c r="R36" s="37"/>
      <c r="S36" s="101"/>
      <c r="T36" s="37"/>
      <c r="U36" s="37"/>
      <c r="V36" s="37"/>
      <c r="W36" s="100">
        <f>SUM(W37)</f>
        <v>0</v>
      </c>
      <c r="X36" s="100">
        <f>SUM(X37)</f>
        <v>696.58</v>
      </c>
      <c r="Y36" s="100">
        <f>SUM(Y37)</f>
        <v>0</v>
      </c>
      <c r="Z36" s="100">
        <f>SUM(Z37)</f>
        <v>696.58</v>
      </c>
      <c r="AA36" s="100">
        <f>SUM(AA37)</f>
        <v>6316.42</v>
      </c>
      <c r="AB36" s="102"/>
    </row>
    <row r="37" spans="1:34" s="51" customFormat="1" ht="107.25" customHeight="1" x14ac:dyDescent="0.35">
      <c r="A37" s="104"/>
      <c r="B37" s="175" t="s">
        <v>183</v>
      </c>
      <c r="C37" s="176" t="s">
        <v>127</v>
      </c>
      <c r="D37" s="256" t="s">
        <v>166</v>
      </c>
      <c r="E37" s="193" t="s">
        <v>175</v>
      </c>
      <c r="F37" s="193" t="s">
        <v>358</v>
      </c>
      <c r="G37" s="178" t="s">
        <v>167</v>
      </c>
      <c r="H37" s="179">
        <v>15</v>
      </c>
      <c r="I37" s="180">
        <f>J37/H37</f>
        <v>467.53333333333336</v>
      </c>
      <c r="J37" s="181">
        <v>7013</v>
      </c>
      <c r="K37" s="182">
        <v>0</v>
      </c>
      <c r="L37" s="183">
        <f>SUM(J37:K37)</f>
        <v>7013</v>
      </c>
      <c r="M37" s="184">
        <f>IF(J37/15&lt;=SMG,0,K37/2)</f>
        <v>0</v>
      </c>
      <c r="N37" s="184">
        <f t="shared" ref="N37" si="26">J37+M37</f>
        <v>7013</v>
      </c>
      <c r="O37" s="184">
        <f>VLOOKUP(N37,Tarifa1,1)</f>
        <v>6382.81</v>
      </c>
      <c r="P37" s="184">
        <f t="shared" ref="P37" si="27">N37-O37</f>
        <v>630.1899999999996</v>
      </c>
      <c r="Q37" s="185">
        <f>VLOOKUP(N37,Tarifa1,3)</f>
        <v>0.1792</v>
      </c>
      <c r="R37" s="184">
        <f t="shared" ref="R37" si="28">P37*Q37</f>
        <v>112.93004799999993</v>
      </c>
      <c r="S37" s="186">
        <f>VLOOKUP(N37,Tarifa1,2)</f>
        <v>583.65</v>
      </c>
      <c r="T37" s="184">
        <f t="shared" ref="T37" si="29">R37+S37</f>
        <v>696.58004799999992</v>
      </c>
      <c r="U37" s="184">
        <f>VLOOKUP(N37,Credito1,2)</f>
        <v>0</v>
      </c>
      <c r="V37" s="184">
        <f t="shared" ref="V37" si="30">ROUND(T37-U37,2)</f>
        <v>696.58</v>
      </c>
      <c r="W37" s="183">
        <f t="shared" ref="W37" si="31">-IF(V37&gt;0,0,V37)</f>
        <v>0</v>
      </c>
      <c r="X37" s="183">
        <f>IF(J37/15&lt;=SMG,0,IF(V37&lt;0,0,V37))</f>
        <v>696.58</v>
      </c>
      <c r="Y37" s="187">
        <v>0</v>
      </c>
      <c r="Z37" s="183">
        <f>SUM(X37:Y37)</f>
        <v>696.58</v>
      </c>
      <c r="AA37" s="183">
        <f>L37+W37-Z37</f>
        <v>6316.42</v>
      </c>
      <c r="AB37" s="93"/>
    </row>
    <row r="38" spans="1:34" s="51" customFormat="1" ht="13.8" x14ac:dyDescent="0.25">
      <c r="A38" s="104"/>
      <c r="B38" s="104"/>
      <c r="C38" s="104"/>
      <c r="D38" s="104"/>
      <c r="E38" s="104"/>
      <c r="F38" s="104"/>
      <c r="G38" s="104"/>
      <c r="H38" s="104"/>
      <c r="I38" s="104"/>
      <c r="J38" s="105"/>
      <c r="K38" s="105"/>
      <c r="L38" s="105"/>
      <c r="M38" s="106"/>
      <c r="N38" s="106"/>
      <c r="O38" s="106"/>
      <c r="P38" s="106"/>
      <c r="Q38" s="106"/>
      <c r="R38" s="106"/>
      <c r="S38" s="106"/>
      <c r="T38" s="106"/>
      <c r="U38" s="106"/>
      <c r="V38" s="106"/>
      <c r="W38" s="106"/>
      <c r="X38" s="106"/>
      <c r="Y38" s="106"/>
      <c r="Z38" s="106"/>
      <c r="AA38" s="106"/>
      <c r="AB38" s="93"/>
    </row>
    <row r="39" spans="1:34" s="51" customFormat="1" ht="39" customHeight="1" x14ac:dyDescent="0.3">
      <c r="A39" s="308" t="s">
        <v>44</v>
      </c>
      <c r="B39" s="308"/>
      <c r="C39" s="308"/>
      <c r="D39" s="308"/>
      <c r="E39" s="308"/>
      <c r="F39" s="308"/>
      <c r="G39" s="308"/>
      <c r="H39" s="308"/>
      <c r="I39" s="308"/>
      <c r="J39" s="216">
        <f>J8+J11+J13+J16+J32+J36+J34+J20</f>
        <v>66216</v>
      </c>
      <c r="K39" s="216">
        <f>K8+K11+K13+K16+K32+K36+K34+K20</f>
        <v>0</v>
      </c>
      <c r="L39" s="216">
        <f>L8+L11+L13+L16+L32+L36+L34+L20</f>
        <v>66216</v>
      </c>
      <c r="M39" s="217">
        <f t="shared" ref="M39:V39" si="32">SUM(M11:M38)</f>
        <v>0</v>
      </c>
      <c r="N39" s="217">
        <f t="shared" si="32"/>
        <v>59203</v>
      </c>
      <c r="O39" s="217">
        <f t="shared" si="32"/>
        <v>47535.85</v>
      </c>
      <c r="P39" s="217">
        <f t="shared" si="32"/>
        <v>11667.149999999998</v>
      </c>
      <c r="Q39" s="217">
        <f t="shared" si="32"/>
        <v>1.44</v>
      </c>
      <c r="R39" s="217">
        <f t="shared" si="32"/>
        <v>1513.1071999999995</v>
      </c>
      <c r="S39" s="217">
        <f t="shared" si="32"/>
        <v>3835.4999999999995</v>
      </c>
      <c r="T39" s="217">
        <f t="shared" si="32"/>
        <v>5348.6071999999995</v>
      </c>
      <c r="U39" s="217">
        <f t="shared" si="32"/>
        <v>0</v>
      </c>
      <c r="V39" s="217">
        <f t="shared" si="32"/>
        <v>5348.61</v>
      </c>
      <c r="W39" s="216">
        <f>W8+W11+W13+W16+W32+W36+W34+W20</f>
        <v>0</v>
      </c>
      <c r="X39" s="216">
        <f>X8+X11+X13+X16+X32+X36+X34+X20</f>
        <v>6045.19</v>
      </c>
      <c r="Y39" s="216">
        <f>Y8+Y11+Y13+Y16+Y32+Y36+Y34+Y20</f>
        <v>1500</v>
      </c>
      <c r="Z39" s="216">
        <f>Z8+Z11+Z13+Z16+Z32+Z36+Z34+Z20</f>
        <v>7545.19</v>
      </c>
      <c r="AA39" s="216">
        <f>AA8+AA11+AA13+AA16+AA32+AA36+AA34+AA20</f>
        <v>58670.810000000005</v>
      </c>
      <c r="AB39" s="93"/>
    </row>
    <row r="40" spans="1:34" s="51" customFormat="1" ht="11.4" x14ac:dyDescent="0.2"/>
    <row r="41" spans="1:34" s="51" customFormat="1" ht="11.4" x14ac:dyDescent="0.2"/>
    <row r="42" spans="1:34" s="51" customFormat="1" ht="11.4" x14ac:dyDescent="0.2"/>
    <row r="43" spans="1:34" s="51" customFormat="1" ht="11.4" x14ac:dyDescent="0.2"/>
    <row r="44" spans="1:34" s="51" customFormat="1" ht="11.4" x14ac:dyDescent="0.2"/>
    <row r="45" spans="1:34" s="51" customFormat="1" ht="11.4" x14ac:dyDescent="0.2"/>
  </sheetData>
  <mergeCells count="11">
    <mergeCell ref="A39:I39"/>
    <mergeCell ref="A1:AB1"/>
    <mergeCell ref="A2:AB2"/>
    <mergeCell ref="A3:AB3"/>
    <mergeCell ref="J5:L5"/>
    <mergeCell ref="O5:T5"/>
    <mergeCell ref="X5:Z5"/>
    <mergeCell ref="C5:C7"/>
    <mergeCell ref="B28:AC28"/>
    <mergeCell ref="B29:AC29"/>
    <mergeCell ref="B30:AC30"/>
  </mergeCells>
  <dataValidations count="1">
    <dataValidation allowBlank="1" showInputMessage="1" showErrorMessage="1" prompt="Captura el nombre asignado o el nombre como se le identifica a la plaza (ejem. Jefe de Ingresos, Secretario Particular, Oficial Mayor, etc.)" sqref="D14:F15 D12:F12 D10:E10"/>
  </dataValidations>
  <pageMargins left="0.27559055118110237" right="0.19685039370078741" top="0.6692913385826772" bottom="0.15748031496062992" header="0.31496062992125984" footer="0.31496062992125984"/>
  <pageSetup scale="4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6"/>
  <sheetViews>
    <sheetView topLeftCell="B12" zoomScale="77" zoomScaleNormal="77" workbookViewId="0">
      <selection activeCell="B18" sqref="A18:XFD26"/>
    </sheetView>
  </sheetViews>
  <sheetFormatPr baseColWidth="10" defaultColWidth="11.44140625" defaultRowHeight="13.2" x14ac:dyDescent="0.25"/>
  <cols>
    <col min="1" max="1" width="5.5546875" hidden="1" customWidth="1"/>
    <col min="2" max="2" width="9.88671875" customWidth="1"/>
    <col min="3" max="3" width="7.5546875" customWidth="1"/>
    <col min="4" max="4" width="35.44140625" customWidth="1"/>
    <col min="5" max="5" width="23" customWidth="1"/>
    <col min="6" max="6" width="31.33203125" customWidth="1"/>
    <col min="7" max="7" width="23.44140625" customWidth="1"/>
    <col min="8" max="8" width="6.5546875" hidden="1" customWidth="1"/>
    <col min="9" max="9" width="10" hidden="1" customWidth="1"/>
    <col min="10" max="10" width="15.109375" customWidth="1"/>
    <col min="11" max="11" width="10.88671875" customWidth="1"/>
    <col min="12" max="12" width="13.88671875" customWidth="1"/>
    <col min="13" max="13" width="13.109375" hidden="1" customWidth="1"/>
    <col min="14" max="14" width="15.109375" hidden="1" customWidth="1"/>
    <col min="15" max="15" width="15.6640625" hidden="1" customWidth="1"/>
    <col min="16" max="16" width="12.33203125" hidden="1" customWidth="1"/>
    <col min="17" max="18" width="13.109375" hidden="1" customWidth="1"/>
    <col min="19" max="19" width="12.88671875" hidden="1" customWidth="1"/>
    <col min="20" max="20" width="12.109375" hidden="1" customWidth="1"/>
    <col min="21" max="21" width="13.109375" hidden="1" customWidth="1"/>
    <col min="22" max="22" width="13.44140625" hidden="1" customWidth="1"/>
    <col min="23" max="23" width="9.6640625" customWidth="1"/>
    <col min="24" max="24" width="13.88671875" customWidth="1"/>
    <col min="25" max="25" width="12.88671875" customWidth="1"/>
    <col min="26" max="26" width="14.33203125" customWidth="1"/>
    <col min="27" max="27" width="14.5546875" customWidth="1"/>
    <col min="28" max="28" width="51.5546875" customWidth="1"/>
  </cols>
  <sheetData>
    <row r="1" spans="1:28" ht="17.399999999999999" x14ac:dyDescent="0.3">
      <c r="A1" s="286" t="s">
        <v>79</v>
      </c>
      <c r="B1" s="286"/>
      <c r="C1" s="286"/>
      <c r="D1" s="286"/>
      <c r="E1" s="286"/>
      <c r="F1" s="286"/>
      <c r="G1" s="286"/>
      <c r="H1" s="286"/>
      <c r="I1" s="286"/>
      <c r="J1" s="286"/>
      <c r="K1" s="286"/>
      <c r="L1" s="286"/>
      <c r="M1" s="286"/>
      <c r="N1" s="286"/>
      <c r="O1" s="286"/>
      <c r="P1" s="286"/>
      <c r="Q1" s="286"/>
      <c r="R1" s="286"/>
      <c r="S1" s="286"/>
      <c r="T1" s="286"/>
      <c r="U1" s="286"/>
      <c r="V1" s="286"/>
      <c r="W1" s="286"/>
      <c r="X1" s="286"/>
      <c r="Y1" s="286"/>
      <c r="Z1" s="286"/>
      <c r="AA1" s="286"/>
      <c r="AB1" s="286"/>
    </row>
    <row r="2" spans="1:28" ht="17.399999999999999" x14ac:dyDescent="0.3">
      <c r="A2" s="286" t="s">
        <v>64</v>
      </c>
      <c r="B2" s="286"/>
      <c r="C2" s="286"/>
      <c r="D2" s="286"/>
      <c r="E2" s="286"/>
      <c r="F2" s="286"/>
      <c r="G2" s="286"/>
      <c r="H2" s="286"/>
      <c r="I2" s="286"/>
      <c r="J2" s="286"/>
      <c r="K2" s="286"/>
      <c r="L2" s="286"/>
      <c r="M2" s="286"/>
      <c r="N2" s="286"/>
      <c r="O2" s="286"/>
      <c r="P2" s="286"/>
      <c r="Q2" s="286"/>
      <c r="R2" s="286"/>
      <c r="S2" s="286"/>
      <c r="T2" s="286"/>
      <c r="U2" s="286"/>
      <c r="V2" s="286"/>
      <c r="W2" s="286"/>
      <c r="X2" s="286"/>
      <c r="Y2" s="286"/>
      <c r="Z2" s="286"/>
      <c r="AA2" s="286"/>
      <c r="AB2" s="286"/>
    </row>
    <row r="3" spans="1:28" ht="19.8" x14ac:dyDescent="0.3">
      <c r="A3" s="276" t="s">
        <v>480</v>
      </c>
      <c r="B3" s="276"/>
      <c r="C3" s="276"/>
      <c r="D3" s="276"/>
      <c r="E3" s="276"/>
      <c r="F3" s="276"/>
      <c r="G3" s="276"/>
      <c r="H3" s="276"/>
      <c r="I3" s="276"/>
      <c r="J3" s="276"/>
      <c r="K3" s="276"/>
      <c r="L3" s="276"/>
      <c r="M3" s="276"/>
      <c r="N3" s="276"/>
      <c r="O3" s="276"/>
      <c r="P3" s="276"/>
      <c r="Q3" s="276"/>
      <c r="R3" s="276"/>
      <c r="S3" s="276"/>
      <c r="T3" s="276"/>
      <c r="U3" s="276"/>
      <c r="V3" s="276"/>
      <c r="W3" s="276"/>
      <c r="X3" s="276"/>
      <c r="Y3" s="276"/>
      <c r="Z3" s="276"/>
      <c r="AA3" s="276"/>
      <c r="AB3" s="276"/>
    </row>
    <row r="4" spans="1:28" ht="16.2" x14ac:dyDescent="0.3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</row>
    <row r="5" spans="1:28" ht="16.2" x14ac:dyDescent="0.3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</row>
    <row r="6" spans="1:28" x14ac:dyDescent="0.25">
      <c r="A6" s="22"/>
      <c r="B6" s="22"/>
      <c r="C6" s="22"/>
      <c r="D6" s="22"/>
      <c r="E6" s="22"/>
      <c r="F6" s="22"/>
      <c r="G6" s="22"/>
      <c r="H6" s="23" t="s">
        <v>22</v>
      </c>
      <c r="I6" s="23" t="s">
        <v>5</v>
      </c>
      <c r="J6" s="287" t="s">
        <v>1</v>
      </c>
      <c r="K6" s="288"/>
      <c r="L6" s="289"/>
      <c r="M6" s="24" t="s">
        <v>25</v>
      </c>
      <c r="N6" s="25"/>
      <c r="O6" s="290" t="s">
        <v>8</v>
      </c>
      <c r="P6" s="291"/>
      <c r="Q6" s="291"/>
      <c r="R6" s="291"/>
      <c r="S6" s="291"/>
      <c r="T6" s="292"/>
      <c r="U6" s="24" t="s">
        <v>29</v>
      </c>
      <c r="V6" s="24" t="s">
        <v>9</v>
      </c>
      <c r="W6" s="23" t="s">
        <v>52</v>
      </c>
      <c r="X6" s="293" t="s">
        <v>2</v>
      </c>
      <c r="Y6" s="294"/>
      <c r="Z6" s="295"/>
      <c r="AA6" s="23" t="s">
        <v>0</v>
      </c>
      <c r="AB6" s="34"/>
    </row>
    <row r="7" spans="1:28" ht="21" x14ac:dyDescent="0.25">
      <c r="A7" s="26" t="s">
        <v>20</v>
      </c>
      <c r="B7" s="44" t="s">
        <v>102</v>
      </c>
      <c r="C7" s="44" t="s">
        <v>128</v>
      </c>
      <c r="D7" s="26" t="s">
        <v>21</v>
      </c>
      <c r="E7" s="26"/>
      <c r="F7" s="26"/>
      <c r="G7" s="26"/>
      <c r="H7" s="27" t="s">
        <v>23</v>
      </c>
      <c r="I7" s="26" t="s">
        <v>24</v>
      </c>
      <c r="J7" s="23" t="s">
        <v>5</v>
      </c>
      <c r="K7" s="23" t="s">
        <v>58</v>
      </c>
      <c r="L7" s="23" t="s">
        <v>27</v>
      </c>
      <c r="M7" s="28" t="s">
        <v>26</v>
      </c>
      <c r="N7" s="25" t="s">
        <v>31</v>
      </c>
      <c r="O7" s="25" t="s">
        <v>11</v>
      </c>
      <c r="P7" s="25" t="s">
        <v>33</v>
      </c>
      <c r="Q7" s="25" t="s">
        <v>35</v>
      </c>
      <c r="R7" s="25" t="s">
        <v>36</v>
      </c>
      <c r="S7" s="25" t="s">
        <v>13</v>
      </c>
      <c r="T7" s="25" t="s">
        <v>9</v>
      </c>
      <c r="U7" s="28" t="s">
        <v>39</v>
      </c>
      <c r="V7" s="28" t="s">
        <v>40</v>
      </c>
      <c r="W7" s="26" t="s">
        <v>30</v>
      </c>
      <c r="X7" s="23" t="s">
        <v>446</v>
      </c>
      <c r="Y7" s="23" t="s">
        <v>56</v>
      </c>
      <c r="Z7" s="23" t="s">
        <v>6</v>
      </c>
      <c r="AA7" s="26" t="s">
        <v>3</v>
      </c>
      <c r="AB7" s="36" t="s">
        <v>57</v>
      </c>
    </row>
    <row r="8" spans="1:28" x14ac:dyDescent="0.25">
      <c r="A8" s="29"/>
      <c r="B8" s="29"/>
      <c r="C8" s="29"/>
      <c r="D8" s="29"/>
      <c r="E8" s="29"/>
      <c r="F8" s="29"/>
      <c r="G8" s="29"/>
      <c r="H8" s="29"/>
      <c r="I8" s="29"/>
      <c r="J8" s="29" t="s">
        <v>46</v>
      </c>
      <c r="K8" s="29" t="s">
        <v>59</v>
      </c>
      <c r="L8" s="29" t="s">
        <v>28</v>
      </c>
      <c r="M8" s="30" t="s">
        <v>42</v>
      </c>
      <c r="N8" s="24" t="s">
        <v>32</v>
      </c>
      <c r="O8" s="24" t="s">
        <v>12</v>
      </c>
      <c r="P8" s="24" t="s">
        <v>34</v>
      </c>
      <c r="Q8" s="24" t="s">
        <v>34</v>
      </c>
      <c r="R8" s="24" t="s">
        <v>37</v>
      </c>
      <c r="S8" s="24" t="s">
        <v>14</v>
      </c>
      <c r="T8" s="24" t="s">
        <v>38</v>
      </c>
      <c r="U8" s="28" t="s">
        <v>18</v>
      </c>
      <c r="V8" s="31" t="s">
        <v>41</v>
      </c>
      <c r="W8" s="29" t="s">
        <v>51</v>
      </c>
      <c r="X8" s="29"/>
      <c r="Y8" s="29"/>
      <c r="Z8" s="29" t="s">
        <v>43</v>
      </c>
      <c r="AA8" s="29" t="s">
        <v>4</v>
      </c>
      <c r="AB8" s="35"/>
    </row>
    <row r="9" spans="1:28" s="4" customFormat="1" ht="54.75" customHeight="1" x14ac:dyDescent="0.3">
      <c r="A9" s="142"/>
      <c r="B9" s="142"/>
      <c r="C9" s="142"/>
      <c r="D9" s="141" t="s">
        <v>122</v>
      </c>
      <c r="E9" s="142" t="s">
        <v>103</v>
      </c>
      <c r="F9" s="142" t="s">
        <v>336</v>
      </c>
      <c r="G9" s="142" t="s">
        <v>61</v>
      </c>
      <c r="H9" s="142"/>
      <c r="I9" s="142"/>
      <c r="J9" s="142"/>
      <c r="K9" s="142"/>
      <c r="L9" s="142"/>
      <c r="M9" s="142"/>
      <c r="N9" s="142"/>
      <c r="O9" s="142"/>
      <c r="P9" s="142"/>
      <c r="Q9" s="142"/>
      <c r="R9" s="142"/>
      <c r="S9" s="142"/>
      <c r="T9" s="142"/>
      <c r="U9" s="142"/>
      <c r="V9" s="144"/>
      <c r="W9" s="142"/>
      <c r="X9" s="142"/>
      <c r="Y9" s="142"/>
      <c r="Z9" s="142"/>
      <c r="AA9" s="142"/>
      <c r="AB9" s="107"/>
    </row>
    <row r="10" spans="1:28" s="4" customFormat="1" ht="131.25" customHeight="1" x14ac:dyDescent="0.35">
      <c r="A10" s="116" t="s">
        <v>84</v>
      </c>
      <c r="B10" s="176" t="s">
        <v>117</v>
      </c>
      <c r="C10" s="176" t="s">
        <v>127</v>
      </c>
      <c r="D10" s="256" t="s">
        <v>100</v>
      </c>
      <c r="E10" s="177" t="s">
        <v>118</v>
      </c>
      <c r="F10" s="177" t="s">
        <v>345</v>
      </c>
      <c r="G10" s="178" t="s">
        <v>265</v>
      </c>
      <c r="H10" s="179">
        <v>15</v>
      </c>
      <c r="I10" s="180">
        <f>J10/H10</f>
        <v>1110.0666666666666</v>
      </c>
      <c r="J10" s="181">
        <v>16651</v>
      </c>
      <c r="K10" s="182">
        <v>0</v>
      </c>
      <c r="L10" s="183">
        <f>SUM(J10:K10)</f>
        <v>16651</v>
      </c>
      <c r="M10" s="184">
        <f>IF(J10/15&lt;=SMG,0,K10/2)</f>
        <v>0</v>
      </c>
      <c r="N10" s="184">
        <f>J10+M10</f>
        <v>16651</v>
      </c>
      <c r="O10" s="184">
        <f>VLOOKUP(N10,Tarifa1,1)</f>
        <v>15412.81</v>
      </c>
      <c r="P10" s="184">
        <f>N10-O10</f>
        <v>1238.1900000000005</v>
      </c>
      <c r="Q10" s="185">
        <f>VLOOKUP(N10,Tarifa1,3)</f>
        <v>0.23519999999999999</v>
      </c>
      <c r="R10" s="184">
        <f>P10*Q10</f>
        <v>291.22228800000011</v>
      </c>
      <c r="S10" s="186">
        <f>VLOOKUP(N10,Tarifa1,2)</f>
        <v>2469.15</v>
      </c>
      <c r="T10" s="184">
        <f>R10+S10</f>
        <v>2760.372288</v>
      </c>
      <c r="U10" s="184">
        <f>VLOOKUP(N10,Credito1,2)</f>
        <v>0</v>
      </c>
      <c r="V10" s="184">
        <f>ROUND(T10-U10,2)</f>
        <v>2760.37</v>
      </c>
      <c r="W10" s="183">
        <f>-IF(V10&gt;0,0,V10)</f>
        <v>0</v>
      </c>
      <c r="X10" s="183">
        <f>IF(J10/15&lt;=SMG,0,IF(V10&lt;0,0,V10))</f>
        <v>2760.37</v>
      </c>
      <c r="Y10" s="187">
        <v>0</v>
      </c>
      <c r="Z10" s="183">
        <f>SUM(X10:Y10)</f>
        <v>2760.37</v>
      </c>
      <c r="AA10" s="183">
        <f>L10+W10-Z10</f>
        <v>13890.630000000001</v>
      </c>
      <c r="AB10" s="90"/>
    </row>
    <row r="11" spans="1:28" s="4" customFormat="1" ht="131.25" customHeight="1" x14ac:dyDescent="0.35">
      <c r="A11" s="116" t="s">
        <v>86</v>
      </c>
      <c r="B11" s="176" t="s">
        <v>106</v>
      </c>
      <c r="C11" s="176" t="s">
        <v>127</v>
      </c>
      <c r="D11" s="257" t="s">
        <v>74</v>
      </c>
      <c r="E11" s="177" t="s">
        <v>119</v>
      </c>
      <c r="F11" s="177" t="s">
        <v>337</v>
      </c>
      <c r="G11" s="178" t="s">
        <v>266</v>
      </c>
      <c r="H11" s="179">
        <v>15</v>
      </c>
      <c r="I11" s="180">
        <f>J11/H11</f>
        <v>704.86666666666667</v>
      </c>
      <c r="J11" s="181">
        <v>10573</v>
      </c>
      <c r="K11" s="182">
        <v>0</v>
      </c>
      <c r="L11" s="183">
        <f>J11</f>
        <v>10573</v>
      </c>
      <c r="M11" s="184">
        <f>IF(J11/15&lt;=SMG,0,K11/2)</f>
        <v>0</v>
      </c>
      <c r="N11" s="184">
        <f t="shared" ref="N11:N12" si="0">J11+M11</f>
        <v>10573</v>
      </c>
      <c r="O11" s="184">
        <f>VLOOKUP(N11,Tarifa1,1)</f>
        <v>7641.91</v>
      </c>
      <c r="P11" s="184">
        <f t="shared" ref="P11:P12" si="1">N11-O11</f>
        <v>2931.09</v>
      </c>
      <c r="Q11" s="185">
        <f>VLOOKUP(N11,Tarifa1,3)</f>
        <v>0.21360000000000001</v>
      </c>
      <c r="R11" s="184">
        <f t="shared" ref="R11:R12" si="2">P11*Q11</f>
        <v>626.08082400000012</v>
      </c>
      <c r="S11" s="186">
        <f>VLOOKUP(N11,Tarifa1,2)</f>
        <v>809.25</v>
      </c>
      <c r="T11" s="184">
        <f t="shared" ref="T11:T12" si="3">R11+S11</f>
        <v>1435.3308240000001</v>
      </c>
      <c r="U11" s="184">
        <f>VLOOKUP(N11,Credito1,2)</f>
        <v>0</v>
      </c>
      <c r="V11" s="184">
        <f t="shared" ref="V11:V12" si="4">ROUND(T11-U11,2)</f>
        <v>1435.33</v>
      </c>
      <c r="W11" s="183">
        <f t="shared" ref="W11:W12" si="5">-IF(V11&gt;0,0,V11)</f>
        <v>0</v>
      </c>
      <c r="X11" s="183">
        <f>IF(J11/15&lt;=SMG,0,IF(V11&lt;0,0,V11))</f>
        <v>1435.33</v>
      </c>
      <c r="Y11" s="187">
        <v>0</v>
      </c>
      <c r="Z11" s="183">
        <f>SUM(X11:Y11)</f>
        <v>1435.33</v>
      </c>
      <c r="AA11" s="183">
        <f>L11+W11-Z11</f>
        <v>9137.67</v>
      </c>
      <c r="AB11" s="90"/>
    </row>
    <row r="12" spans="1:28" s="4" customFormat="1" ht="131.25" customHeight="1" x14ac:dyDescent="0.35">
      <c r="A12" s="116" t="s">
        <v>87</v>
      </c>
      <c r="B12" s="176" t="s">
        <v>120</v>
      </c>
      <c r="C12" s="176" t="s">
        <v>127</v>
      </c>
      <c r="D12" s="257" t="s">
        <v>97</v>
      </c>
      <c r="E12" s="177" t="s">
        <v>121</v>
      </c>
      <c r="F12" s="177" t="s">
        <v>346</v>
      </c>
      <c r="G12" s="178" t="s">
        <v>266</v>
      </c>
      <c r="H12" s="179">
        <v>15</v>
      </c>
      <c r="I12" s="180">
        <f>J12/H12</f>
        <v>418.33333333333331</v>
      </c>
      <c r="J12" s="181">
        <v>6275</v>
      </c>
      <c r="K12" s="182">
        <v>0</v>
      </c>
      <c r="L12" s="183">
        <f>SUM(J12:K12)</f>
        <v>6275</v>
      </c>
      <c r="M12" s="184">
        <f>IF(J12/15&lt;=SMG,0,K12/2)</f>
        <v>0</v>
      </c>
      <c r="N12" s="184">
        <f t="shared" si="0"/>
        <v>6275</v>
      </c>
      <c r="O12" s="184">
        <f>VLOOKUP(N12,Tarifa1,1)</f>
        <v>5490.76</v>
      </c>
      <c r="P12" s="184">
        <f t="shared" si="1"/>
        <v>784.23999999999978</v>
      </c>
      <c r="Q12" s="185">
        <f>VLOOKUP(N12,Tarifa1,3)</f>
        <v>0.16</v>
      </c>
      <c r="R12" s="184">
        <f t="shared" si="2"/>
        <v>125.47839999999997</v>
      </c>
      <c r="S12" s="186">
        <f>VLOOKUP(N12,Tarifa1,2)</f>
        <v>441</v>
      </c>
      <c r="T12" s="184">
        <f t="shared" si="3"/>
        <v>566.47839999999997</v>
      </c>
      <c r="U12" s="184">
        <f>VLOOKUP(N12,Credito1,2)</f>
        <v>0</v>
      </c>
      <c r="V12" s="184">
        <f t="shared" si="4"/>
        <v>566.48</v>
      </c>
      <c r="W12" s="183">
        <f t="shared" si="5"/>
        <v>0</v>
      </c>
      <c r="X12" s="183">
        <f>IF(J12/15&lt;=SMG,0,IF(V12&lt;0,0,V12))</f>
        <v>566.48</v>
      </c>
      <c r="Y12" s="187">
        <v>0</v>
      </c>
      <c r="Z12" s="183">
        <f>SUM(X12:Y12)</f>
        <v>566.48</v>
      </c>
      <c r="AA12" s="183">
        <f>L12+W12-Z12</f>
        <v>5708.52</v>
      </c>
      <c r="AB12" s="90"/>
    </row>
    <row r="13" spans="1:28" s="4" customFormat="1" ht="36" customHeight="1" x14ac:dyDescent="0.3">
      <c r="A13" s="203"/>
      <c r="B13" s="203"/>
      <c r="C13" s="203"/>
      <c r="D13" s="203"/>
      <c r="E13" s="203"/>
      <c r="F13" s="203"/>
      <c r="G13" s="203"/>
      <c r="H13" s="203"/>
      <c r="I13" s="203"/>
      <c r="J13" s="209"/>
      <c r="K13" s="209"/>
      <c r="L13" s="209"/>
      <c r="M13" s="207"/>
      <c r="N13" s="207"/>
      <c r="O13" s="207"/>
      <c r="P13" s="207"/>
      <c r="Q13" s="207"/>
      <c r="R13" s="207"/>
      <c r="S13" s="207"/>
      <c r="T13" s="207"/>
      <c r="U13" s="207"/>
      <c r="V13" s="207"/>
      <c r="W13" s="207"/>
      <c r="X13" s="207"/>
      <c r="Y13" s="207"/>
      <c r="Z13" s="207"/>
      <c r="AA13" s="207"/>
    </row>
    <row r="14" spans="1:28" s="4" customFormat="1" ht="60" customHeight="1" thickBot="1" x14ac:dyDescent="0.35">
      <c r="A14" s="272" t="s">
        <v>44</v>
      </c>
      <c r="B14" s="273"/>
      <c r="C14" s="273"/>
      <c r="D14" s="273"/>
      <c r="E14" s="273"/>
      <c r="F14" s="273"/>
      <c r="G14" s="273"/>
      <c r="H14" s="273"/>
      <c r="I14" s="274"/>
      <c r="J14" s="190">
        <f>SUM(J10:J13)</f>
        <v>33499</v>
      </c>
      <c r="K14" s="190">
        <f>SUM(K10:K13)</f>
        <v>0</v>
      </c>
      <c r="L14" s="190">
        <f>SUM(L10:L13)</f>
        <v>33499</v>
      </c>
      <c r="M14" s="191">
        <f t="shared" ref="M14:V14" si="6">SUM(M10:M13)</f>
        <v>0</v>
      </c>
      <c r="N14" s="191">
        <f t="shared" si="6"/>
        <v>33499</v>
      </c>
      <c r="O14" s="191">
        <f t="shared" si="6"/>
        <v>28545.480000000003</v>
      </c>
      <c r="P14" s="191">
        <f t="shared" si="6"/>
        <v>4953.5200000000004</v>
      </c>
      <c r="Q14" s="191">
        <f t="shared" si="6"/>
        <v>0.60880000000000001</v>
      </c>
      <c r="R14" s="191">
        <f t="shared" si="6"/>
        <v>1042.7815120000002</v>
      </c>
      <c r="S14" s="191">
        <f t="shared" si="6"/>
        <v>3719.4</v>
      </c>
      <c r="T14" s="191">
        <f t="shared" si="6"/>
        <v>4762.1815120000001</v>
      </c>
      <c r="U14" s="191">
        <f t="shared" si="6"/>
        <v>0</v>
      </c>
      <c r="V14" s="191">
        <f t="shared" si="6"/>
        <v>4762.18</v>
      </c>
      <c r="W14" s="190">
        <f>SUM(W10:W13)</f>
        <v>0</v>
      </c>
      <c r="X14" s="190">
        <f>SUM(X10:X13)</f>
        <v>4762.18</v>
      </c>
      <c r="Y14" s="190">
        <f>SUM(Y10:Y13)</f>
        <v>0</v>
      </c>
      <c r="Z14" s="190">
        <f>SUM(Z10:Z13)</f>
        <v>4762.18</v>
      </c>
      <c r="AA14" s="190">
        <f>SUM(AA10:AA12)</f>
        <v>28736.820000000003</v>
      </c>
    </row>
    <row r="15" spans="1:28" ht="35.1" customHeight="1" thickTop="1" x14ac:dyDescent="0.25"/>
    <row r="16" spans="1:28" ht="35.1" customHeight="1" x14ac:dyDescent="0.25"/>
  </sheetData>
  <mergeCells count="7">
    <mergeCell ref="A14:I14"/>
    <mergeCell ref="A1:AB1"/>
    <mergeCell ref="A3:AB3"/>
    <mergeCell ref="J6:L6"/>
    <mergeCell ref="O6:T6"/>
    <mergeCell ref="X6:Z6"/>
    <mergeCell ref="A2:AB2"/>
  </mergeCells>
  <pageMargins left="0.27559055118110237" right="0.27559055118110237" top="0.74803149606299213" bottom="0.74803149606299213" header="0.31496062992125984" footer="0.31496062992125984"/>
  <pageSetup scale="46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1"/>
  <sheetViews>
    <sheetView topLeftCell="B21" workbookViewId="0">
      <selection activeCell="B27" sqref="A27:XFD33"/>
    </sheetView>
  </sheetViews>
  <sheetFormatPr baseColWidth="10" defaultColWidth="11.44140625" defaultRowHeight="13.2" x14ac:dyDescent="0.25"/>
  <cols>
    <col min="1" max="1" width="5.5546875" hidden="1" customWidth="1"/>
    <col min="2" max="2" width="9.44140625" customWidth="1"/>
    <col min="3" max="3" width="6.6640625" customWidth="1"/>
    <col min="4" max="4" width="36.5546875" customWidth="1"/>
    <col min="5" max="5" width="23.6640625" customWidth="1"/>
    <col min="6" max="6" width="35" customWidth="1"/>
    <col min="7" max="7" width="18.88671875" customWidth="1"/>
    <col min="8" max="8" width="6.5546875" hidden="1" customWidth="1"/>
    <col min="9" max="9" width="8.5546875" hidden="1" customWidth="1"/>
    <col min="10" max="10" width="14.44140625" customWidth="1"/>
    <col min="11" max="11" width="14.33203125" customWidth="1"/>
    <col min="12" max="12" width="13.109375" hidden="1" customWidth="1"/>
    <col min="13" max="15" width="12.88671875" hidden="1" customWidth="1"/>
    <col min="16" max="17" width="13.109375" hidden="1" customWidth="1"/>
    <col min="18" max="18" width="10.5546875" hidden="1" customWidth="1"/>
    <col min="19" max="19" width="13" hidden="1" customWidth="1"/>
    <col min="20" max="20" width="13.109375" hidden="1" customWidth="1"/>
    <col min="21" max="21" width="13.88671875" hidden="1" customWidth="1"/>
    <col min="22" max="22" width="9.6640625" customWidth="1"/>
    <col min="23" max="24" width="14.6640625" customWidth="1"/>
    <col min="25" max="25" width="14.5546875" customWidth="1"/>
    <col min="26" max="26" width="15.44140625" customWidth="1"/>
    <col min="27" max="27" width="71.109375" customWidth="1"/>
    <col min="28" max="28" width="0.88671875" customWidth="1"/>
  </cols>
  <sheetData>
    <row r="1" spans="1:28" ht="17.399999999999999" x14ac:dyDescent="0.3">
      <c r="A1" s="286" t="s">
        <v>79</v>
      </c>
      <c r="B1" s="286"/>
      <c r="C1" s="286"/>
      <c r="D1" s="286"/>
      <c r="E1" s="286"/>
      <c r="F1" s="286"/>
      <c r="G1" s="286"/>
      <c r="H1" s="286"/>
      <c r="I1" s="286"/>
      <c r="J1" s="286"/>
      <c r="K1" s="286"/>
      <c r="L1" s="286"/>
      <c r="M1" s="286"/>
      <c r="N1" s="286"/>
      <c r="O1" s="286"/>
      <c r="P1" s="286"/>
      <c r="Q1" s="286"/>
      <c r="R1" s="286"/>
      <c r="S1" s="286"/>
      <c r="T1" s="286"/>
      <c r="U1" s="286"/>
      <c r="V1" s="286"/>
      <c r="W1" s="286"/>
      <c r="X1" s="286"/>
      <c r="Y1" s="286"/>
      <c r="Z1" s="286"/>
      <c r="AA1" s="286"/>
    </row>
    <row r="2" spans="1:28" ht="17.399999999999999" x14ac:dyDescent="0.3">
      <c r="A2" s="286" t="s">
        <v>64</v>
      </c>
      <c r="B2" s="286"/>
      <c r="C2" s="286"/>
      <c r="D2" s="286"/>
      <c r="E2" s="286"/>
      <c r="F2" s="286"/>
      <c r="G2" s="286"/>
      <c r="H2" s="286"/>
      <c r="I2" s="286"/>
      <c r="J2" s="286"/>
      <c r="K2" s="286"/>
      <c r="L2" s="286"/>
      <c r="M2" s="286"/>
      <c r="N2" s="286"/>
      <c r="O2" s="286"/>
      <c r="P2" s="286"/>
      <c r="Q2" s="286"/>
      <c r="R2" s="286"/>
      <c r="S2" s="286"/>
      <c r="T2" s="286"/>
      <c r="U2" s="286"/>
      <c r="V2" s="286"/>
      <c r="W2" s="286"/>
      <c r="X2" s="286"/>
      <c r="Y2" s="286"/>
      <c r="Z2" s="286"/>
      <c r="AA2" s="286"/>
    </row>
    <row r="3" spans="1:28" ht="19.8" x14ac:dyDescent="0.3">
      <c r="A3" s="276" t="s">
        <v>480</v>
      </c>
      <c r="B3" s="276"/>
      <c r="C3" s="276"/>
      <c r="D3" s="276"/>
      <c r="E3" s="276"/>
      <c r="F3" s="276"/>
      <c r="G3" s="276"/>
      <c r="H3" s="276"/>
      <c r="I3" s="276"/>
      <c r="J3" s="276"/>
      <c r="K3" s="276"/>
      <c r="L3" s="276"/>
      <c r="M3" s="276"/>
      <c r="N3" s="276"/>
      <c r="O3" s="276"/>
      <c r="P3" s="276"/>
      <c r="Q3" s="276"/>
      <c r="R3" s="276"/>
      <c r="S3" s="276"/>
      <c r="T3" s="276"/>
      <c r="U3" s="276"/>
      <c r="V3" s="276"/>
      <c r="W3" s="276"/>
      <c r="X3" s="276"/>
      <c r="Y3" s="276"/>
      <c r="Z3" s="276"/>
      <c r="AA3" s="276"/>
      <c r="AB3" s="276"/>
    </row>
    <row r="4" spans="1:28" ht="16.2" x14ac:dyDescent="0.3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</row>
    <row r="5" spans="1:28" ht="16.2" x14ac:dyDescent="0.3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</row>
    <row r="6" spans="1:28" x14ac:dyDescent="0.25">
      <c r="A6" s="22"/>
      <c r="B6" s="22"/>
      <c r="C6" s="22"/>
      <c r="D6" s="22"/>
      <c r="E6" s="22"/>
      <c r="F6" s="22"/>
      <c r="G6" s="22"/>
      <c r="H6" s="23" t="s">
        <v>22</v>
      </c>
      <c r="I6" s="23" t="s">
        <v>5</v>
      </c>
      <c r="J6" s="287" t="s">
        <v>1</v>
      </c>
      <c r="K6" s="289"/>
      <c r="L6" s="24" t="s">
        <v>25</v>
      </c>
      <c r="M6" s="25"/>
      <c r="N6" s="290" t="s">
        <v>8</v>
      </c>
      <c r="O6" s="291"/>
      <c r="P6" s="291"/>
      <c r="Q6" s="291"/>
      <c r="R6" s="291"/>
      <c r="S6" s="292"/>
      <c r="T6" s="24" t="s">
        <v>29</v>
      </c>
      <c r="U6" s="24" t="s">
        <v>9</v>
      </c>
      <c r="V6" s="23" t="s">
        <v>52</v>
      </c>
      <c r="W6" s="293" t="s">
        <v>2</v>
      </c>
      <c r="X6" s="294"/>
      <c r="Y6" s="295"/>
      <c r="Z6" s="23" t="s">
        <v>0</v>
      </c>
      <c r="AA6" s="34"/>
    </row>
    <row r="7" spans="1:28" ht="33.75" customHeight="1" x14ac:dyDescent="0.25">
      <c r="A7" s="26" t="s">
        <v>20</v>
      </c>
      <c r="B7" s="44" t="s">
        <v>102</v>
      </c>
      <c r="C7" s="44" t="s">
        <v>128</v>
      </c>
      <c r="D7" s="26" t="s">
        <v>21</v>
      </c>
      <c r="E7" s="26"/>
      <c r="F7" s="26"/>
      <c r="G7" s="26"/>
      <c r="H7" s="27" t="s">
        <v>23</v>
      </c>
      <c r="I7" s="26" t="s">
        <v>24</v>
      </c>
      <c r="J7" s="23" t="s">
        <v>5</v>
      </c>
      <c r="K7" s="23" t="s">
        <v>27</v>
      </c>
      <c r="L7" s="28" t="s">
        <v>26</v>
      </c>
      <c r="M7" s="25" t="s">
        <v>31</v>
      </c>
      <c r="N7" s="25" t="s">
        <v>11</v>
      </c>
      <c r="O7" s="25" t="s">
        <v>33</v>
      </c>
      <c r="P7" s="25" t="s">
        <v>35</v>
      </c>
      <c r="Q7" s="25" t="s">
        <v>36</v>
      </c>
      <c r="R7" s="25" t="s">
        <v>13</v>
      </c>
      <c r="S7" s="25" t="s">
        <v>9</v>
      </c>
      <c r="T7" s="28" t="s">
        <v>39</v>
      </c>
      <c r="U7" s="28" t="s">
        <v>40</v>
      </c>
      <c r="V7" s="26" t="s">
        <v>30</v>
      </c>
      <c r="W7" s="23" t="s">
        <v>446</v>
      </c>
      <c r="X7" s="23" t="s">
        <v>56</v>
      </c>
      <c r="Y7" s="23" t="s">
        <v>6</v>
      </c>
      <c r="Z7" s="26" t="s">
        <v>3</v>
      </c>
      <c r="AA7" s="36" t="s">
        <v>57</v>
      </c>
    </row>
    <row r="8" spans="1:28" x14ac:dyDescent="0.25">
      <c r="A8" s="29"/>
      <c r="B8" s="29"/>
      <c r="C8" s="29"/>
      <c r="D8" s="29"/>
      <c r="E8" s="29"/>
      <c r="F8" s="29"/>
      <c r="G8" s="29"/>
      <c r="H8" s="29"/>
      <c r="I8" s="29"/>
      <c r="J8" s="29" t="s">
        <v>46</v>
      </c>
      <c r="K8" s="29" t="s">
        <v>28</v>
      </c>
      <c r="L8" s="30" t="s">
        <v>42</v>
      </c>
      <c r="M8" s="24" t="s">
        <v>32</v>
      </c>
      <c r="N8" s="24" t="s">
        <v>12</v>
      </c>
      <c r="O8" s="24" t="s">
        <v>34</v>
      </c>
      <c r="P8" s="24" t="s">
        <v>34</v>
      </c>
      <c r="Q8" s="24" t="s">
        <v>37</v>
      </c>
      <c r="R8" s="24" t="s">
        <v>14</v>
      </c>
      <c r="S8" s="24" t="s">
        <v>38</v>
      </c>
      <c r="T8" s="28" t="s">
        <v>18</v>
      </c>
      <c r="U8" s="31" t="s">
        <v>41</v>
      </c>
      <c r="V8" s="29" t="s">
        <v>51</v>
      </c>
      <c r="W8" s="29"/>
      <c r="X8" s="29"/>
      <c r="Y8" s="29" t="s">
        <v>43</v>
      </c>
      <c r="Z8" s="29" t="s">
        <v>4</v>
      </c>
      <c r="AA8" s="35"/>
    </row>
    <row r="9" spans="1:28" ht="13.8" x14ac:dyDescent="0.25">
      <c r="A9" s="39"/>
      <c r="B9" s="39"/>
      <c r="C9" s="39"/>
      <c r="D9" s="91" t="s">
        <v>60</v>
      </c>
      <c r="E9" s="38" t="s">
        <v>103</v>
      </c>
      <c r="F9" s="38" t="s">
        <v>336</v>
      </c>
      <c r="G9" s="38" t="s">
        <v>61</v>
      </c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40"/>
      <c r="V9" s="39"/>
      <c r="W9" s="39"/>
      <c r="X9" s="39"/>
      <c r="Y9" s="39"/>
      <c r="Z9" s="39"/>
      <c r="AA9" s="92"/>
    </row>
    <row r="10" spans="1:28" ht="79.5" customHeight="1" x14ac:dyDescent="0.35">
      <c r="A10" s="116" t="s">
        <v>84</v>
      </c>
      <c r="B10" s="175" t="s">
        <v>308</v>
      </c>
      <c r="C10" s="176" t="s">
        <v>127</v>
      </c>
      <c r="D10" s="256" t="s">
        <v>275</v>
      </c>
      <c r="E10" s="177" t="s">
        <v>290</v>
      </c>
      <c r="F10" s="177" t="s">
        <v>385</v>
      </c>
      <c r="G10" s="177" t="s">
        <v>76</v>
      </c>
      <c r="H10" s="179">
        <v>15</v>
      </c>
      <c r="I10" s="218">
        <f>J10/H10</f>
        <v>590</v>
      </c>
      <c r="J10" s="181">
        <v>8850</v>
      </c>
      <c r="K10" s="183">
        <f t="shared" ref="K10:K18" si="0">SUM(J10:J10)</f>
        <v>8850</v>
      </c>
      <c r="L10" s="184">
        <v>0</v>
      </c>
      <c r="M10" s="184">
        <f>K10+L10</f>
        <v>8850</v>
      </c>
      <c r="N10" s="184">
        <f t="shared" ref="N10:N18" si="1">VLOOKUP(M10,Tarifa1,1)</f>
        <v>7641.91</v>
      </c>
      <c r="O10" s="184">
        <f>M10-N10</f>
        <v>1208.0900000000001</v>
      </c>
      <c r="P10" s="185">
        <f t="shared" ref="P10" si="2">VLOOKUP(M10,Tarifa1,3)</f>
        <v>0.21360000000000001</v>
      </c>
      <c r="Q10" s="184">
        <f>O10*P10</f>
        <v>258.04802400000005</v>
      </c>
      <c r="R10" s="186">
        <f t="shared" ref="R10:R18" si="3">VLOOKUP(M10,Tarifa1,2)</f>
        <v>809.25</v>
      </c>
      <c r="S10" s="184">
        <f>Q10+R10</f>
        <v>1067.2980240000002</v>
      </c>
      <c r="T10" s="184">
        <f t="shared" ref="T10" si="4">VLOOKUP(M10,Credito1,2)</f>
        <v>0</v>
      </c>
      <c r="U10" s="184">
        <f>ROUND(S10-T10,2)</f>
        <v>1067.3</v>
      </c>
      <c r="V10" s="183">
        <f t="shared" ref="V10:V18" si="5">-IF(U10&gt;0,0,U10)</f>
        <v>0</v>
      </c>
      <c r="W10" s="183">
        <f t="shared" ref="W10:W18" si="6">IF(J10/15&lt;=SMG,0,IF(U10&lt;0,0,U10))</f>
        <v>1067.3</v>
      </c>
      <c r="X10" s="187">
        <v>0</v>
      </c>
      <c r="Y10" s="183">
        <f t="shared" ref="Y10:Y17" si="7">SUM(W10:X10)</f>
        <v>1067.3</v>
      </c>
      <c r="Z10" s="183">
        <f t="shared" ref="Z10:Z18" si="8">K10+V10-Y10</f>
        <v>7782.7</v>
      </c>
      <c r="AA10" s="33"/>
    </row>
    <row r="11" spans="1:28" ht="79.5" customHeight="1" x14ac:dyDescent="0.35">
      <c r="A11" s="116" t="s">
        <v>85</v>
      </c>
      <c r="B11" s="175" t="s">
        <v>273</v>
      </c>
      <c r="C11" s="176" t="s">
        <v>127</v>
      </c>
      <c r="D11" s="256" t="s">
        <v>276</v>
      </c>
      <c r="E11" s="177" t="s">
        <v>287</v>
      </c>
      <c r="F11" s="177" t="s">
        <v>386</v>
      </c>
      <c r="G11" s="177" t="s">
        <v>76</v>
      </c>
      <c r="H11" s="179">
        <v>15</v>
      </c>
      <c r="I11" s="218">
        <f t="shared" ref="I11:I18" si="9">J11/H11</f>
        <v>590</v>
      </c>
      <c r="J11" s="181">
        <v>8850</v>
      </c>
      <c r="K11" s="183">
        <f t="shared" si="0"/>
        <v>8850</v>
      </c>
      <c r="L11" s="184">
        <v>0</v>
      </c>
      <c r="M11" s="184">
        <f t="shared" ref="M11:M18" si="10">K11+L11</f>
        <v>8850</v>
      </c>
      <c r="N11" s="184">
        <f t="shared" si="1"/>
        <v>7641.91</v>
      </c>
      <c r="O11" s="184">
        <f t="shared" ref="O11" si="11">M11-N11</f>
        <v>1208.0900000000001</v>
      </c>
      <c r="P11" s="185">
        <f t="shared" ref="P11" si="12">VLOOKUP(M11,Tarifa1,3)</f>
        <v>0.21360000000000001</v>
      </c>
      <c r="Q11" s="184">
        <f t="shared" ref="Q11" si="13">O11*P11</f>
        <v>258.04802400000005</v>
      </c>
      <c r="R11" s="186">
        <f t="shared" si="3"/>
        <v>809.25</v>
      </c>
      <c r="S11" s="184">
        <f t="shared" ref="S11:S18" si="14">Q11+R11</f>
        <v>1067.2980240000002</v>
      </c>
      <c r="T11" s="184">
        <f t="shared" ref="T11:T18" si="15">VLOOKUP(M11,Credito1,2)</f>
        <v>0</v>
      </c>
      <c r="U11" s="184">
        <f t="shared" ref="U11:U18" si="16">ROUND(S11-T11,2)</f>
        <v>1067.3</v>
      </c>
      <c r="V11" s="183">
        <f t="shared" si="5"/>
        <v>0</v>
      </c>
      <c r="W11" s="183">
        <f t="shared" si="6"/>
        <v>1067.3</v>
      </c>
      <c r="X11" s="187">
        <v>0</v>
      </c>
      <c r="Y11" s="183">
        <f t="shared" si="7"/>
        <v>1067.3</v>
      </c>
      <c r="Z11" s="183">
        <f t="shared" si="8"/>
        <v>7782.7</v>
      </c>
      <c r="AA11" s="33"/>
    </row>
    <row r="12" spans="1:28" ht="79.5" customHeight="1" x14ac:dyDescent="0.35">
      <c r="A12" s="116" t="s">
        <v>86</v>
      </c>
      <c r="B12" s="175" t="s">
        <v>274</v>
      </c>
      <c r="C12" s="176" t="s">
        <v>127</v>
      </c>
      <c r="D12" s="256" t="s">
        <v>277</v>
      </c>
      <c r="E12" s="177" t="s">
        <v>289</v>
      </c>
      <c r="F12" s="177" t="s">
        <v>387</v>
      </c>
      <c r="G12" s="177" t="s">
        <v>76</v>
      </c>
      <c r="H12" s="179">
        <v>15</v>
      </c>
      <c r="I12" s="218">
        <f t="shared" si="9"/>
        <v>590</v>
      </c>
      <c r="J12" s="181">
        <v>8850</v>
      </c>
      <c r="K12" s="183">
        <f t="shared" si="0"/>
        <v>8850</v>
      </c>
      <c r="L12" s="184">
        <v>0</v>
      </c>
      <c r="M12" s="184">
        <f t="shared" si="10"/>
        <v>8850</v>
      </c>
      <c r="N12" s="184">
        <f t="shared" si="1"/>
        <v>7641.91</v>
      </c>
      <c r="O12" s="184">
        <f t="shared" ref="O12:O18" si="17">M12-N12</f>
        <v>1208.0900000000001</v>
      </c>
      <c r="P12" s="185">
        <f t="shared" ref="P12:P18" si="18">VLOOKUP(M12,Tarifa1,3)</f>
        <v>0.21360000000000001</v>
      </c>
      <c r="Q12" s="184">
        <f t="shared" ref="Q12:Q18" si="19">O12*P12</f>
        <v>258.04802400000005</v>
      </c>
      <c r="R12" s="186">
        <f t="shared" si="3"/>
        <v>809.25</v>
      </c>
      <c r="S12" s="184">
        <f t="shared" si="14"/>
        <v>1067.2980240000002</v>
      </c>
      <c r="T12" s="184">
        <f t="shared" si="15"/>
        <v>0</v>
      </c>
      <c r="U12" s="184">
        <f t="shared" si="16"/>
        <v>1067.3</v>
      </c>
      <c r="V12" s="183">
        <f t="shared" si="5"/>
        <v>0</v>
      </c>
      <c r="W12" s="183">
        <f t="shared" si="6"/>
        <v>1067.3</v>
      </c>
      <c r="X12" s="187">
        <v>0</v>
      </c>
      <c r="Y12" s="183">
        <f t="shared" si="7"/>
        <v>1067.3</v>
      </c>
      <c r="Z12" s="183">
        <f t="shared" si="8"/>
        <v>7782.7</v>
      </c>
      <c r="AA12" s="33"/>
    </row>
    <row r="13" spans="1:28" ht="79.5" customHeight="1" x14ac:dyDescent="0.35">
      <c r="A13" s="116" t="s">
        <v>87</v>
      </c>
      <c r="B13" s="175" t="s">
        <v>309</v>
      </c>
      <c r="C13" s="176" t="s">
        <v>127</v>
      </c>
      <c r="D13" s="257" t="s">
        <v>278</v>
      </c>
      <c r="E13" s="177" t="s">
        <v>286</v>
      </c>
      <c r="F13" s="177" t="s">
        <v>388</v>
      </c>
      <c r="G13" s="177" t="s">
        <v>76</v>
      </c>
      <c r="H13" s="179">
        <v>10</v>
      </c>
      <c r="I13" s="218">
        <f t="shared" si="9"/>
        <v>885</v>
      </c>
      <c r="J13" s="181">
        <v>8850</v>
      </c>
      <c r="K13" s="183">
        <f t="shared" ref="K13" si="20">SUM(J13:J13)</f>
        <v>8850</v>
      </c>
      <c r="L13" s="184">
        <v>0</v>
      </c>
      <c r="M13" s="184">
        <f t="shared" ref="M13" si="21">K13+L13</f>
        <v>8850</v>
      </c>
      <c r="N13" s="184">
        <f t="shared" si="1"/>
        <v>7641.91</v>
      </c>
      <c r="O13" s="184">
        <f t="shared" si="17"/>
        <v>1208.0900000000001</v>
      </c>
      <c r="P13" s="185">
        <f t="shared" si="18"/>
        <v>0.21360000000000001</v>
      </c>
      <c r="Q13" s="184">
        <f t="shared" si="19"/>
        <v>258.04802400000005</v>
      </c>
      <c r="R13" s="186">
        <f t="shared" si="3"/>
        <v>809.25</v>
      </c>
      <c r="S13" s="184">
        <f t="shared" ref="S13" si="22">Q13+R13</f>
        <v>1067.2980240000002</v>
      </c>
      <c r="T13" s="184">
        <f t="shared" ref="T13" si="23">VLOOKUP(M13,Credito1,2)</f>
        <v>0</v>
      </c>
      <c r="U13" s="184">
        <f t="shared" ref="U13" si="24">ROUND(S13-T13,2)</f>
        <v>1067.3</v>
      </c>
      <c r="V13" s="183">
        <f t="shared" si="5"/>
        <v>0</v>
      </c>
      <c r="W13" s="183">
        <f t="shared" si="6"/>
        <v>1067.3</v>
      </c>
      <c r="X13" s="187">
        <v>0</v>
      </c>
      <c r="Y13" s="183">
        <f t="shared" si="7"/>
        <v>1067.3</v>
      </c>
      <c r="Z13" s="183">
        <f t="shared" si="8"/>
        <v>7782.7</v>
      </c>
      <c r="AA13" s="33"/>
    </row>
    <row r="14" spans="1:28" ht="79.5" customHeight="1" x14ac:dyDescent="0.35">
      <c r="A14" s="116" t="s">
        <v>88</v>
      </c>
      <c r="B14" s="175" t="s">
        <v>310</v>
      </c>
      <c r="C14" s="176" t="s">
        <v>127</v>
      </c>
      <c r="D14" s="258" t="s">
        <v>279</v>
      </c>
      <c r="E14" s="193" t="s">
        <v>288</v>
      </c>
      <c r="F14" s="193" t="s">
        <v>389</v>
      </c>
      <c r="G14" s="193" t="s">
        <v>76</v>
      </c>
      <c r="H14" s="194">
        <v>15</v>
      </c>
      <c r="I14" s="219">
        <f t="shared" si="9"/>
        <v>590</v>
      </c>
      <c r="J14" s="181">
        <v>8850</v>
      </c>
      <c r="K14" s="183">
        <f t="shared" ref="K14" si="25">SUM(J14:J14)</f>
        <v>8850</v>
      </c>
      <c r="L14" s="184">
        <v>0</v>
      </c>
      <c r="M14" s="184">
        <f t="shared" si="10"/>
        <v>8850</v>
      </c>
      <c r="N14" s="184">
        <f t="shared" si="1"/>
        <v>7641.91</v>
      </c>
      <c r="O14" s="184">
        <f t="shared" si="17"/>
        <v>1208.0900000000001</v>
      </c>
      <c r="P14" s="185">
        <f t="shared" si="18"/>
        <v>0.21360000000000001</v>
      </c>
      <c r="Q14" s="184">
        <f t="shared" si="19"/>
        <v>258.04802400000005</v>
      </c>
      <c r="R14" s="186">
        <f t="shared" si="3"/>
        <v>809.25</v>
      </c>
      <c r="S14" s="184">
        <f t="shared" si="14"/>
        <v>1067.2980240000002</v>
      </c>
      <c r="T14" s="184">
        <f t="shared" si="15"/>
        <v>0</v>
      </c>
      <c r="U14" s="184">
        <f t="shared" si="16"/>
        <v>1067.3</v>
      </c>
      <c r="V14" s="183">
        <f t="shared" ref="V14" si="26">-IF(U14&gt;0,0,U14)</f>
        <v>0</v>
      </c>
      <c r="W14" s="183">
        <f t="shared" si="6"/>
        <v>1067.3</v>
      </c>
      <c r="X14" s="187">
        <v>0</v>
      </c>
      <c r="Y14" s="183">
        <f t="shared" ref="Y14" si="27">SUM(W14:X14)</f>
        <v>1067.3</v>
      </c>
      <c r="Z14" s="183">
        <f t="shared" ref="Z14" si="28">K14+V14-Y14</f>
        <v>7782.7</v>
      </c>
      <c r="AA14" s="33"/>
    </row>
    <row r="15" spans="1:28" ht="79.5" customHeight="1" x14ac:dyDescent="0.35">
      <c r="A15" s="116" t="s">
        <v>89</v>
      </c>
      <c r="B15" s="175" t="s">
        <v>311</v>
      </c>
      <c r="C15" s="176" t="s">
        <v>127</v>
      </c>
      <c r="D15" s="256" t="s">
        <v>280</v>
      </c>
      <c r="E15" s="177" t="s">
        <v>303</v>
      </c>
      <c r="F15" s="177" t="s">
        <v>390</v>
      </c>
      <c r="G15" s="177" t="s">
        <v>76</v>
      </c>
      <c r="H15" s="179">
        <v>15</v>
      </c>
      <c r="I15" s="218">
        <f t="shared" si="9"/>
        <v>590</v>
      </c>
      <c r="J15" s="181">
        <v>8850</v>
      </c>
      <c r="K15" s="183">
        <f t="shared" si="0"/>
        <v>8850</v>
      </c>
      <c r="L15" s="184">
        <v>0</v>
      </c>
      <c r="M15" s="184">
        <f t="shared" si="10"/>
        <v>8850</v>
      </c>
      <c r="N15" s="184">
        <f t="shared" si="1"/>
        <v>7641.91</v>
      </c>
      <c r="O15" s="184">
        <f t="shared" si="17"/>
        <v>1208.0900000000001</v>
      </c>
      <c r="P15" s="185">
        <f t="shared" si="18"/>
        <v>0.21360000000000001</v>
      </c>
      <c r="Q15" s="184">
        <f t="shared" si="19"/>
        <v>258.04802400000005</v>
      </c>
      <c r="R15" s="186">
        <f t="shared" si="3"/>
        <v>809.25</v>
      </c>
      <c r="S15" s="184">
        <f t="shared" si="14"/>
        <v>1067.2980240000002</v>
      </c>
      <c r="T15" s="184">
        <f t="shared" si="15"/>
        <v>0</v>
      </c>
      <c r="U15" s="184">
        <f t="shared" si="16"/>
        <v>1067.3</v>
      </c>
      <c r="V15" s="183">
        <f t="shared" si="5"/>
        <v>0</v>
      </c>
      <c r="W15" s="183">
        <f t="shared" si="6"/>
        <v>1067.3</v>
      </c>
      <c r="X15" s="187">
        <v>0</v>
      </c>
      <c r="Y15" s="183">
        <f t="shared" si="7"/>
        <v>1067.3</v>
      </c>
      <c r="Z15" s="183">
        <f t="shared" si="8"/>
        <v>7782.7</v>
      </c>
      <c r="AA15" s="33"/>
    </row>
    <row r="16" spans="1:28" ht="79.5" customHeight="1" x14ac:dyDescent="0.35">
      <c r="A16" s="116" t="s">
        <v>90</v>
      </c>
      <c r="B16" s="175" t="s">
        <v>281</v>
      </c>
      <c r="C16" s="176" t="s">
        <v>127</v>
      </c>
      <c r="D16" s="256" t="s">
        <v>282</v>
      </c>
      <c r="E16" s="177" t="s">
        <v>283</v>
      </c>
      <c r="F16" s="177" t="s">
        <v>341</v>
      </c>
      <c r="G16" s="177" t="s">
        <v>76</v>
      </c>
      <c r="H16" s="179">
        <v>15</v>
      </c>
      <c r="I16" s="218">
        <f t="shared" si="9"/>
        <v>590</v>
      </c>
      <c r="J16" s="181">
        <v>8850</v>
      </c>
      <c r="K16" s="183">
        <f t="shared" si="0"/>
        <v>8850</v>
      </c>
      <c r="L16" s="184">
        <v>0</v>
      </c>
      <c r="M16" s="184">
        <f t="shared" si="10"/>
        <v>8850</v>
      </c>
      <c r="N16" s="184">
        <f t="shared" si="1"/>
        <v>7641.91</v>
      </c>
      <c r="O16" s="184">
        <f t="shared" si="17"/>
        <v>1208.0900000000001</v>
      </c>
      <c r="P16" s="185">
        <f t="shared" si="18"/>
        <v>0.21360000000000001</v>
      </c>
      <c r="Q16" s="184">
        <f t="shared" si="19"/>
        <v>258.04802400000005</v>
      </c>
      <c r="R16" s="186">
        <f t="shared" si="3"/>
        <v>809.25</v>
      </c>
      <c r="S16" s="184">
        <f t="shared" si="14"/>
        <v>1067.2980240000002</v>
      </c>
      <c r="T16" s="184">
        <f t="shared" si="15"/>
        <v>0</v>
      </c>
      <c r="U16" s="184">
        <f t="shared" si="16"/>
        <v>1067.3</v>
      </c>
      <c r="V16" s="183">
        <f t="shared" si="5"/>
        <v>0</v>
      </c>
      <c r="W16" s="183">
        <f t="shared" si="6"/>
        <v>1067.3</v>
      </c>
      <c r="X16" s="187">
        <v>0</v>
      </c>
      <c r="Y16" s="183">
        <f t="shared" si="7"/>
        <v>1067.3</v>
      </c>
      <c r="Z16" s="183">
        <f t="shared" si="8"/>
        <v>7782.7</v>
      </c>
      <c r="AA16" s="33"/>
    </row>
    <row r="17" spans="1:27" ht="79.5" customHeight="1" x14ac:dyDescent="0.35">
      <c r="A17" s="116" t="s">
        <v>91</v>
      </c>
      <c r="B17" s="175" t="s">
        <v>312</v>
      </c>
      <c r="C17" s="176" t="s">
        <v>127</v>
      </c>
      <c r="D17" s="256" t="s">
        <v>284</v>
      </c>
      <c r="E17" s="177" t="s">
        <v>285</v>
      </c>
      <c r="F17" s="177" t="s">
        <v>391</v>
      </c>
      <c r="G17" s="177" t="s">
        <v>76</v>
      </c>
      <c r="H17" s="179">
        <v>15</v>
      </c>
      <c r="I17" s="218">
        <f t="shared" si="9"/>
        <v>590</v>
      </c>
      <c r="J17" s="181">
        <v>8850</v>
      </c>
      <c r="K17" s="183">
        <f t="shared" si="0"/>
        <v>8850</v>
      </c>
      <c r="L17" s="184">
        <v>0</v>
      </c>
      <c r="M17" s="184">
        <f t="shared" si="10"/>
        <v>8850</v>
      </c>
      <c r="N17" s="184">
        <f t="shared" si="1"/>
        <v>7641.91</v>
      </c>
      <c r="O17" s="184">
        <f t="shared" si="17"/>
        <v>1208.0900000000001</v>
      </c>
      <c r="P17" s="185">
        <f t="shared" si="18"/>
        <v>0.21360000000000001</v>
      </c>
      <c r="Q17" s="184">
        <f t="shared" si="19"/>
        <v>258.04802400000005</v>
      </c>
      <c r="R17" s="186">
        <f t="shared" si="3"/>
        <v>809.25</v>
      </c>
      <c r="S17" s="184">
        <f t="shared" si="14"/>
        <v>1067.2980240000002</v>
      </c>
      <c r="T17" s="184">
        <f t="shared" si="15"/>
        <v>0</v>
      </c>
      <c r="U17" s="184">
        <f t="shared" si="16"/>
        <v>1067.3</v>
      </c>
      <c r="V17" s="183">
        <f t="shared" si="5"/>
        <v>0</v>
      </c>
      <c r="W17" s="183">
        <f t="shared" si="6"/>
        <v>1067.3</v>
      </c>
      <c r="X17" s="187">
        <v>0</v>
      </c>
      <c r="Y17" s="183">
        <f t="shared" si="7"/>
        <v>1067.3</v>
      </c>
      <c r="Z17" s="183">
        <f t="shared" si="8"/>
        <v>7782.7</v>
      </c>
      <c r="AA17" s="33"/>
    </row>
    <row r="18" spans="1:27" ht="79.5" customHeight="1" x14ac:dyDescent="0.35">
      <c r="A18" s="116" t="s">
        <v>92</v>
      </c>
      <c r="B18" s="175" t="s">
        <v>313</v>
      </c>
      <c r="C18" s="176" t="s">
        <v>127</v>
      </c>
      <c r="D18" s="256" t="s">
        <v>321</v>
      </c>
      <c r="E18" s="177" t="s">
        <v>304</v>
      </c>
      <c r="F18" s="177" t="s">
        <v>392</v>
      </c>
      <c r="G18" s="177" t="s">
        <v>76</v>
      </c>
      <c r="H18" s="179">
        <v>15</v>
      </c>
      <c r="I18" s="218">
        <f t="shared" si="9"/>
        <v>590</v>
      </c>
      <c r="J18" s="181">
        <v>8850</v>
      </c>
      <c r="K18" s="183">
        <f t="shared" si="0"/>
        <v>8850</v>
      </c>
      <c r="L18" s="184">
        <v>0</v>
      </c>
      <c r="M18" s="184">
        <f t="shared" si="10"/>
        <v>8850</v>
      </c>
      <c r="N18" s="184">
        <f t="shared" si="1"/>
        <v>7641.91</v>
      </c>
      <c r="O18" s="184">
        <f t="shared" si="17"/>
        <v>1208.0900000000001</v>
      </c>
      <c r="P18" s="185">
        <f t="shared" si="18"/>
        <v>0.21360000000000001</v>
      </c>
      <c r="Q18" s="184">
        <f t="shared" si="19"/>
        <v>258.04802400000005</v>
      </c>
      <c r="R18" s="186">
        <f t="shared" si="3"/>
        <v>809.25</v>
      </c>
      <c r="S18" s="184">
        <f t="shared" si="14"/>
        <v>1067.2980240000002</v>
      </c>
      <c r="T18" s="184">
        <f t="shared" si="15"/>
        <v>0</v>
      </c>
      <c r="U18" s="184">
        <f t="shared" si="16"/>
        <v>1067.3</v>
      </c>
      <c r="V18" s="183">
        <f t="shared" si="5"/>
        <v>0</v>
      </c>
      <c r="W18" s="183">
        <f t="shared" si="6"/>
        <v>1067.3</v>
      </c>
      <c r="X18" s="187">
        <v>0</v>
      </c>
      <c r="Y18" s="183">
        <f>SUM(W18:X18)</f>
        <v>1067.3</v>
      </c>
      <c r="Z18" s="183">
        <f t="shared" si="8"/>
        <v>7782.7</v>
      </c>
      <c r="AA18" s="33"/>
    </row>
    <row r="19" spans="1:27" ht="21.75" customHeight="1" x14ac:dyDescent="0.3">
      <c r="A19" s="203"/>
      <c r="B19" s="203"/>
      <c r="C19" s="203"/>
      <c r="D19" s="203"/>
      <c r="E19" s="203"/>
      <c r="F19" s="203"/>
      <c r="G19" s="203"/>
      <c r="H19" s="203"/>
      <c r="I19" s="203"/>
      <c r="J19" s="209"/>
      <c r="K19" s="209"/>
      <c r="L19" s="207"/>
      <c r="M19" s="207"/>
      <c r="N19" s="207"/>
      <c r="O19" s="207"/>
      <c r="P19" s="207"/>
      <c r="Q19" s="207"/>
      <c r="R19" s="207"/>
      <c r="S19" s="207"/>
      <c r="T19" s="207"/>
      <c r="U19" s="207"/>
      <c r="V19" s="207"/>
      <c r="W19" s="207"/>
      <c r="X19" s="207"/>
      <c r="Y19" s="207"/>
      <c r="Z19" s="207"/>
    </row>
    <row r="20" spans="1:27" ht="40.5" customHeight="1" thickBot="1" x14ac:dyDescent="0.35">
      <c r="A20" s="272" t="s">
        <v>44</v>
      </c>
      <c r="B20" s="273"/>
      <c r="C20" s="273"/>
      <c r="D20" s="273"/>
      <c r="E20" s="273"/>
      <c r="F20" s="273"/>
      <c r="G20" s="273"/>
      <c r="H20" s="273"/>
      <c r="I20" s="274"/>
      <c r="J20" s="190">
        <f>SUM(J10:J19)</f>
        <v>79650</v>
      </c>
      <c r="K20" s="190">
        <f>SUM(K10:K19)</f>
        <v>79650</v>
      </c>
      <c r="L20" s="191">
        <f t="shared" ref="L20:U20" si="29">SUM(L10:L19)</f>
        <v>0</v>
      </c>
      <c r="M20" s="191">
        <f t="shared" si="29"/>
        <v>79650</v>
      </c>
      <c r="N20" s="191">
        <f t="shared" si="29"/>
        <v>68777.190000000017</v>
      </c>
      <c r="O20" s="191">
        <f t="shared" si="29"/>
        <v>10872.810000000001</v>
      </c>
      <c r="P20" s="191">
        <f t="shared" si="29"/>
        <v>1.9224000000000001</v>
      </c>
      <c r="Q20" s="191">
        <f t="shared" si="29"/>
        <v>2322.4322160000011</v>
      </c>
      <c r="R20" s="191">
        <f t="shared" si="29"/>
        <v>7283.25</v>
      </c>
      <c r="S20" s="191">
        <f t="shared" si="29"/>
        <v>9605.6822159999992</v>
      </c>
      <c r="T20" s="191">
        <f t="shared" si="29"/>
        <v>0</v>
      </c>
      <c r="U20" s="191">
        <f t="shared" si="29"/>
        <v>9605.6999999999989</v>
      </c>
      <c r="V20" s="190">
        <f>SUM(V10:V19)</f>
        <v>0</v>
      </c>
      <c r="W20" s="190">
        <f>SUM(W10:W19)</f>
        <v>9605.6999999999989</v>
      </c>
      <c r="X20" s="190">
        <f>SUM(X10:X19)</f>
        <v>0</v>
      </c>
      <c r="Y20" s="190">
        <f>SUM(Y10:Y19)</f>
        <v>9605.6999999999989</v>
      </c>
      <c r="Z20" s="190">
        <f>SUM(Z10:Z19)</f>
        <v>70044.299999999988</v>
      </c>
    </row>
    <row r="21" spans="1:27" ht="13.8" thickTop="1" x14ac:dyDescent="0.25"/>
  </sheetData>
  <sortState ref="D10:F18">
    <sortCondition ref="D10"/>
  </sortState>
  <mergeCells count="7">
    <mergeCell ref="A20:I20"/>
    <mergeCell ref="A1:AA1"/>
    <mergeCell ref="A2:AA2"/>
    <mergeCell ref="J6:K6"/>
    <mergeCell ref="N6:S6"/>
    <mergeCell ref="W6:Y6"/>
    <mergeCell ref="A3:AB3"/>
  </mergeCells>
  <pageMargins left="0.27559055118110237" right="0.27559055118110237" top="0.74803149606299213" bottom="0.39370078740157483" header="0.31496062992125984" footer="0.31496062992125984"/>
  <pageSetup scale="43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4"/>
  <sheetViews>
    <sheetView topLeftCell="A11" workbookViewId="0">
      <selection activeCell="A22" sqref="A22:XFD27"/>
    </sheetView>
  </sheetViews>
  <sheetFormatPr baseColWidth="10" defaultRowHeight="13.2" x14ac:dyDescent="0.25"/>
  <cols>
    <col min="1" max="1" width="9.109375" customWidth="1"/>
    <col min="2" max="2" width="9.33203125" customWidth="1"/>
    <col min="3" max="3" width="36.33203125" customWidth="1"/>
    <col min="4" max="4" width="22.6640625" customWidth="1"/>
    <col min="5" max="5" width="32.33203125" customWidth="1"/>
    <col min="6" max="6" width="16.5546875" customWidth="1"/>
    <col min="7" max="8" width="0" hidden="1" customWidth="1"/>
    <col min="9" max="9" width="14.44140625" bestFit="1" customWidth="1"/>
    <col min="10" max="10" width="7.44140625" customWidth="1"/>
    <col min="11" max="11" width="14.44140625" bestFit="1" customWidth="1"/>
    <col min="12" max="12" width="11.44140625" hidden="1" customWidth="1"/>
    <col min="13" max="13" width="14.88671875" hidden="1" customWidth="1"/>
    <col min="14" max="14" width="14.6640625" hidden="1" customWidth="1"/>
    <col min="15" max="15" width="13" hidden="1" customWidth="1"/>
    <col min="16" max="16" width="11.44140625" hidden="1" customWidth="1"/>
    <col min="17" max="17" width="13.33203125" hidden="1" customWidth="1"/>
    <col min="18" max="19" width="12.5546875" hidden="1" customWidth="1"/>
    <col min="20" max="20" width="11.44140625" hidden="1" customWidth="1"/>
    <col min="21" max="21" width="12.88671875" hidden="1" customWidth="1"/>
    <col min="22" max="22" width="8.88671875" customWidth="1"/>
    <col min="23" max="23" width="12.6640625" customWidth="1"/>
    <col min="24" max="24" width="14" customWidth="1"/>
    <col min="25" max="25" width="13.109375" customWidth="1"/>
    <col min="26" max="26" width="14.44140625" bestFit="1" customWidth="1"/>
    <col min="27" max="27" width="54.5546875" customWidth="1"/>
  </cols>
  <sheetData>
    <row r="1" spans="1:28" ht="17.399999999999999" x14ac:dyDescent="0.3">
      <c r="A1" s="286" t="s">
        <v>79</v>
      </c>
      <c r="B1" s="286"/>
      <c r="C1" s="286"/>
      <c r="D1" s="286"/>
      <c r="E1" s="286"/>
      <c r="F1" s="286"/>
      <c r="G1" s="286"/>
      <c r="H1" s="286"/>
      <c r="I1" s="286"/>
      <c r="J1" s="286"/>
      <c r="K1" s="286"/>
      <c r="L1" s="286"/>
      <c r="M1" s="286"/>
      <c r="N1" s="286"/>
      <c r="O1" s="286"/>
      <c r="P1" s="286"/>
      <c r="Q1" s="286"/>
      <c r="R1" s="286"/>
      <c r="S1" s="286"/>
      <c r="T1" s="286"/>
      <c r="U1" s="286"/>
      <c r="V1" s="286"/>
      <c r="W1" s="286"/>
      <c r="X1" s="286"/>
      <c r="Y1" s="286"/>
      <c r="Z1" s="286"/>
      <c r="AA1" s="286"/>
      <c r="AB1" s="286"/>
    </row>
    <row r="2" spans="1:28" ht="17.399999999999999" x14ac:dyDescent="0.3">
      <c r="A2" s="286" t="s">
        <v>64</v>
      </c>
      <c r="B2" s="286"/>
      <c r="C2" s="286"/>
      <c r="D2" s="286"/>
      <c r="E2" s="286"/>
      <c r="F2" s="286"/>
      <c r="G2" s="286"/>
      <c r="H2" s="286"/>
      <c r="I2" s="286"/>
      <c r="J2" s="286"/>
      <c r="K2" s="286"/>
      <c r="L2" s="286"/>
      <c r="M2" s="286"/>
      <c r="N2" s="286"/>
      <c r="O2" s="286"/>
      <c r="P2" s="286"/>
      <c r="Q2" s="286"/>
      <c r="R2" s="286"/>
      <c r="S2" s="286"/>
      <c r="T2" s="286"/>
      <c r="U2" s="286"/>
      <c r="V2" s="286"/>
      <c r="W2" s="286"/>
      <c r="X2" s="286"/>
      <c r="Y2" s="286"/>
      <c r="Z2" s="286"/>
      <c r="AA2" s="286"/>
      <c r="AB2" s="286"/>
    </row>
    <row r="3" spans="1:28" ht="19.8" x14ac:dyDescent="0.3">
      <c r="A3" s="276" t="s">
        <v>480</v>
      </c>
      <c r="B3" s="276"/>
      <c r="C3" s="276"/>
      <c r="D3" s="276"/>
      <c r="E3" s="276"/>
      <c r="F3" s="276"/>
      <c r="G3" s="276"/>
      <c r="H3" s="276"/>
      <c r="I3" s="276"/>
      <c r="J3" s="276"/>
      <c r="K3" s="276"/>
      <c r="L3" s="276"/>
      <c r="M3" s="276"/>
      <c r="N3" s="276"/>
      <c r="O3" s="276"/>
      <c r="P3" s="276"/>
      <c r="Q3" s="276"/>
      <c r="R3" s="276"/>
      <c r="S3" s="276"/>
      <c r="T3" s="276"/>
      <c r="U3" s="276"/>
      <c r="V3" s="276"/>
      <c r="W3" s="276"/>
      <c r="X3" s="276"/>
      <c r="Y3" s="276"/>
      <c r="Z3" s="276"/>
      <c r="AA3" s="276"/>
      <c r="AB3" s="276"/>
    </row>
    <row r="4" spans="1:28" ht="16.2" x14ac:dyDescent="0.3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</row>
    <row r="5" spans="1:28" ht="16.2" x14ac:dyDescent="0.3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</row>
    <row r="6" spans="1:28" ht="16.2" x14ac:dyDescent="0.3">
      <c r="A6" s="42"/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</row>
    <row r="7" spans="1:28" x14ac:dyDescent="0.25">
      <c r="A7" s="22"/>
      <c r="B7" s="22"/>
      <c r="C7" s="22"/>
      <c r="D7" s="22"/>
      <c r="E7" s="22"/>
      <c r="F7" s="22"/>
      <c r="G7" s="23" t="s">
        <v>22</v>
      </c>
      <c r="H7" s="23" t="s">
        <v>5</v>
      </c>
      <c r="I7" s="287" t="s">
        <v>1</v>
      </c>
      <c r="J7" s="288"/>
      <c r="K7" s="289"/>
      <c r="L7" s="24" t="s">
        <v>25</v>
      </c>
      <c r="M7" s="25"/>
      <c r="N7" s="290" t="s">
        <v>8</v>
      </c>
      <c r="O7" s="291"/>
      <c r="P7" s="291"/>
      <c r="Q7" s="291"/>
      <c r="R7" s="291"/>
      <c r="S7" s="292"/>
      <c r="T7" s="24" t="s">
        <v>29</v>
      </c>
      <c r="U7" s="24" t="s">
        <v>9</v>
      </c>
      <c r="V7" s="23" t="s">
        <v>52</v>
      </c>
      <c r="W7" s="293" t="s">
        <v>2</v>
      </c>
      <c r="X7" s="294"/>
      <c r="Y7" s="295"/>
      <c r="Z7" s="23" t="s">
        <v>0</v>
      </c>
      <c r="AA7" s="34"/>
    </row>
    <row r="8" spans="1:28" ht="21" x14ac:dyDescent="0.25">
      <c r="A8" s="44" t="s">
        <v>102</v>
      </c>
      <c r="B8" s="44" t="s">
        <v>128</v>
      </c>
      <c r="C8" s="26" t="s">
        <v>21</v>
      </c>
      <c r="D8" s="26"/>
      <c r="E8" s="26"/>
      <c r="F8" s="26"/>
      <c r="G8" s="27" t="s">
        <v>23</v>
      </c>
      <c r="H8" s="26" t="s">
        <v>24</v>
      </c>
      <c r="I8" s="23" t="s">
        <v>5</v>
      </c>
      <c r="J8" s="23" t="s">
        <v>58</v>
      </c>
      <c r="K8" s="23" t="s">
        <v>27</v>
      </c>
      <c r="L8" s="28" t="s">
        <v>26</v>
      </c>
      <c r="M8" s="25" t="s">
        <v>31</v>
      </c>
      <c r="N8" s="25" t="s">
        <v>11</v>
      </c>
      <c r="O8" s="25" t="s">
        <v>33</v>
      </c>
      <c r="P8" s="25" t="s">
        <v>35</v>
      </c>
      <c r="Q8" s="25" t="s">
        <v>36</v>
      </c>
      <c r="R8" s="25" t="s">
        <v>13</v>
      </c>
      <c r="S8" s="25" t="s">
        <v>9</v>
      </c>
      <c r="T8" s="28" t="s">
        <v>39</v>
      </c>
      <c r="U8" s="28" t="s">
        <v>40</v>
      </c>
      <c r="V8" s="26" t="s">
        <v>30</v>
      </c>
      <c r="W8" s="23" t="s">
        <v>446</v>
      </c>
      <c r="X8" s="23" t="s">
        <v>56</v>
      </c>
      <c r="Y8" s="23" t="s">
        <v>6</v>
      </c>
      <c r="Z8" s="26" t="s">
        <v>3</v>
      </c>
      <c r="AA8" s="36" t="s">
        <v>57</v>
      </c>
    </row>
    <row r="9" spans="1:28" x14ac:dyDescent="0.25">
      <c r="A9" s="29"/>
      <c r="B9" s="29"/>
      <c r="C9" s="29"/>
      <c r="D9" s="29"/>
      <c r="E9" s="29"/>
      <c r="F9" s="29"/>
      <c r="G9" s="29"/>
      <c r="H9" s="29"/>
      <c r="I9" s="29" t="s">
        <v>46</v>
      </c>
      <c r="J9" s="29" t="s">
        <v>59</v>
      </c>
      <c r="K9" s="29" t="s">
        <v>28</v>
      </c>
      <c r="L9" s="30" t="s">
        <v>42</v>
      </c>
      <c r="M9" s="24" t="s">
        <v>32</v>
      </c>
      <c r="N9" s="24" t="s">
        <v>12</v>
      </c>
      <c r="O9" s="24" t="s">
        <v>34</v>
      </c>
      <c r="P9" s="24" t="s">
        <v>34</v>
      </c>
      <c r="Q9" s="24" t="s">
        <v>37</v>
      </c>
      <c r="R9" s="24" t="s">
        <v>14</v>
      </c>
      <c r="S9" s="24" t="s">
        <v>38</v>
      </c>
      <c r="T9" s="28" t="s">
        <v>18</v>
      </c>
      <c r="U9" s="31" t="s">
        <v>41</v>
      </c>
      <c r="V9" s="29" t="s">
        <v>51</v>
      </c>
      <c r="W9" s="29"/>
      <c r="X9" s="29"/>
      <c r="Y9" s="29" t="s">
        <v>43</v>
      </c>
      <c r="Z9" s="29" t="s">
        <v>4</v>
      </c>
      <c r="AA9" s="35"/>
    </row>
    <row r="10" spans="1:28" ht="13.8" x14ac:dyDescent="0.25">
      <c r="A10" s="39"/>
      <c r="B10" s="39"/>
      <c r="C10" s="91" t="s">
        <v>75</v>
      </c>
      <c r="D10" s="38" t="s">
        <v>103</v>
      </c>
      <c r="E10" s="38" t="s">
        <v>336</v>
      </c>
      <c r="F10" s="38" t="s">
        <v>61</v>
      </c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40"/>
      <c r="V10" s="39"/>
      <c r="W10" s="39"/>
      <c r="X10" s="39"/>
      <c r="Y10" s="39"/>
      <c r="Z10" s="39"/>
      <c r="AA10" s="92"/>
    </row>
    <row r="11" spans="1:28" ht="129" customHeight="1" x14ac:dyDescent="0.3">
      <c r="A11" s="175" t="s">
        <v>260</v>
      </c>
      <c r="B11" s="176" t="s">
        <v>127</v>
      </c>
      <c r="C11" s="178" t="s">
        <v>261</v>
      </c>
      <c r="D11" s="177" t="s">
        <v>262</v>
      </c>
      <c r="E11" s="177" t="s">
        <v>357</v>
      </c>
      <c r="F11" s="178" t="s">
        <v>332</v>
      </c>
      <c r="G11" s="179">
        <v>15</v>
      </c>
      <c r="H11" s="180">
        <f>I11/G11</f>
        <v>990.6</v>
      </c>
      <c r="I11" s="181">
        <v>14859</v>
      </c>
      <c r="J11" s="182">
        <v>0</v>
      </c>
      <c r="K11" s="183">
        <f>SUM(I11:J11)</f>
        <v>14859</v>
      </c>
      <c r="L11" s="184">
        <f>J11/2</f>
        <v>0</v>
      </c>
      <c r="M11" s="184">
        <f>I11+L11</f>
        <v>14859</v>
      </c>
      <c r="N11" s="184">
        <f>VLOOKUP(M11,Tarifa1,1)</f>
        <v>7641.91</v>
      </c>
      <c r="O11" s="184">
        <f>M11-N11</f>
        <v>7217.09</v>
      </c>
      <c r="P11" s="185">
        <f t="shared" ref="P11" si="0">VLOOKUP(M11,Tarifa1,3)</f>
        <v>0.21360000000000001</v>
      </c>
      <c r="Q11" s="184">
        <f>O11*P11</f>
        <v>1541.5704240000002</v>
      </c>
      <c r="R11" s="186">
        <f>VLOOKUP(M11,Tarifa1,2)</f>
        <v>809.25</v>
      </c>
      <c r="S11" s="184">
        <f>Q11+R11</f>
        <v>2350.8204240000005</v>
      </c>
      <c r="T11" s="184">
        <f t="shared" ref="T11" si="1">VLOOKUP(M11,Credito1,2)</f>
        <v>0</v>
      </c>
      <c r="U11" s="184">
        <f>ROUND(S11-T11,2)</f>
        <v>2350.8200000000002</v>
      </c>
      <c r="V11" s="183">
        <f t="shared" ref="V11" si="2">-IF(U11&gt;0,0,U11)</f>
        <v>0</v>
      </c>
      <c r="W11" s="183">
        <f>IF(I11/15&lt;=SMG,0,IF(U11&lt;0,0,U11))</f>
        <v>2350.8200000000002</v>
      </c>
      <c r="X11" s="187">
        <v>0</v>
      </c>
      <c r="Y11" s="183">
        <f>SUM(W11:X11)</f>
        <v>2350.8200000000002</v>
      </c>
      <c r="Z11" s="183">
        <f>K11+V11-Y11</f>
        <v>12508.18</v>
      </c>
      <c r="AA11" s="93"/>
    </row>
    <row r="12" spans="1:28" ht="17.399999999999999" x14ac:dyDescent="0.3">
      <c r="A12" s="203"/>
      <c r="B12" s="203"/>
      <c r="C12" s="203"/>
      <c r="D12" s="203"/>
      <c r="E12" s="203"/>
      <c r="F12" s="203"/>
      <c r="G12" s="204"/>
      <c r="H12" s="203"/>
      <c r="I12" s="205"/>
      <c r="J12" s="205"/>
      <c r="K12" s="205"/>
      <c r="L12" s="206"/>
      <c r="M12" s="207"/>
      <c r="N12" s="207"/>
      <c r="O12" s="207"/>
      <c r="P12" s="207"/>
      <c r="Q12" s="207"/>
      <c r="R12" s="207"/>
      <c r="S12" s="207"/>
      <c r="T12" s="207"/>
      <c r="U12" s="207"/>
      <c r="V12" s="207"/>
      <c r="W12" s="207"/>
      <c r="X12" s="207"/>
      <c r="Y12" s="207"/>
      <c r="Z12" s="207"/>
    </row>
    <row r="13" spans="1:28" ht="41.25" customHeight="1" thickBot="1" x14ac:dyDescent="0.35">
      <c r="A13" s="273"/>
      <c r="B13" s="273"/>
      <c r="C13" s="273"/>
      <c r="D13" s="273"/>
      <c r="E13" s="273"/>
      <c r="F13" s="273"/>
      <c r="G13" s="273"/>
      <c r="H13" s="274"/>
      <c r="I13" s="190">
        <f t="shared" ref="I13:Z13" si="3">SUM(I11:I12)</f>
        <v>14859</v>
      </c>
      <c r="J13" s="190">
        <f t="shared" si="3"/>
        <v>0</v>
      </c>
      <c r="K13" s="190">
        <f t="shared" si="3"/>
        <v>14859</v>
      </c>
      <c r="L13" s="191">
        <f t="shared" si="3"/>
        <v>0</v>
      </c>
      <c r="M13" s="191">
        <f t="shared" si="3"/>
        <v>14859</v>
      </c>
      <c r="N13" s="191">
        <f t="shared" si="3"/>
        <v>7641.91</v>
      </c>
      <c r="O13" s="191">
        <f t="shared" si="3"/>
        <v>7217.09</v>
      </c>
      <c r="P13" s="191">
        <f t="shared" si="3"/>
        <v>0.21360000000000001</v>
      </c>
      <c r="Q13" s="191">
        <f t="shared" si="3"/>
        <v>1541.5704240000002</v>
      </c>
      <c r="R13" s="191">
        <f t="shared" si="3"/>
        <v>809.25</v>
      </c>
      <c r="S13" s="191">
        <f t="shared" si="3"/>
        <v>2350.8204240000005</v>
      </c>
      <c r="T13" s="191">
        <f t="shared" si="3"/>
        <v>0</v>
      </c>
      <c r="U13" s="191">
        <f t="shared" si="3"/>
        <v>2350.8200000000002</v>
      </c>
      <c r="V13" s="190">
        <f t="shared" si="3"/>
        <v>0</v>
      </c>
      <c r="W13" s="190">
        <f t="shared" si="3"/>
        <v>2350.8200000000002</v>
      </c>
      <c r="X13" s="190">
        <f t="shared" si="3"/>
        <v>0</v>
      </c>
      <c r="Y13" s="190">
        <f t="shared" si="3"/>
        <v>2350.8200000000002</v>
      </c>
      <c r="Z13" s="190">
        <f t="shared" si="3"/>
        <v>12508.18</v>
      </c>
    </row>
    <row r="14" spans="1:28" ht="13.8" thickTop="1" x14ac:dyDescent="0.25"/>
  </sheetData>
  <mergeCells count="7">
    <mergeCell ref="A13:H13"/>
    <mergeCell ref="A1:AB1"/>
    <mergeCell ref="A2:AB2"/>
    <mergeCell ref="A3:AB3"/>
    <mergeCell ref="I7:K7"/>
    <mergeCell ref="N7:S7"/>
    <mergeCell ref="W7:Y7"/>
  </mergeCells>
  <pageMargins left="0.27559055118110237" right="0.27559055118110237" top="0.74803149606299213" bottom="0.74803149606299213" header="0.31496062992125984" footer="0.31496062992125984"/>
  <pageSetup scale="46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tarifa</vt:lpstr>
      <vt:lpstr>PRESIDENCIA</vt:lpstr>
      <vt:lpstr>CONTRALORIA </vt:lpstr>
      <vt:lpstr>OBRAS PUBLICAS</vt:lpstr>
      <vt:lpstr>SERV.PBCOS</vt:lpstr>
      <vt:lpstr>PROGRAMAS</vt:lpstr>
      <vt:lpstr>HDA.MPAL</vt:lpstr>
      <vt:lpstr>REGIDORES 2</vt:lpstr>
      <vt:lpstr>SINDICO</vt:lpstr>
      <vt:lpstr>CHOFERES</vt:lpstr>
      <vt:lpstr>SEGURIDAD </vt:lpstr>
      <vt:lpstr>SERV.MEDICOS</vt:lpstr>
      <vt:lpstr>SINDICO!Área_de_impresión</vt:lpstr>
      <vt:lpstr>Credito1</vt:lpstr>
      <vt:lpstr>SMG</vt:lpstr>
      <vt:lpstr>Tarifa1</vt:lpstr>
      <vt:lpstr>UMA</vt:lpstr>
    </vt:vector>
  </TitlesOfParts>
  <Company>FAMILIAR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Cesar</dc:creator>
  <cp:lastModifiedBy>LENOVO</cp:lastModifiedBy>
  <cp:lastPrinted>2023-02-28T17:48:12Z</cp:lastPrinted>
  <dcterms:created xsi:type="dcterms:W3CDTF">2000-05-05T04:08:27Z</dcterms:created>
  <dcterms:modified xsi:type="dcterms:W3CDTF">2024-11-15T17:48:20Z</dcterms:modified>
</cp:coreProperties>
</file>